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3.xml.rels" ContentType="application/vnd.openxmlformats-package.relationships+xml"/>
  <Override PartName="/xl/worksheets/_rels/sheet1.xml.rels" ContentType="application/vnd.openxmlformats-package.relationships+xml"/>
  <Override PartName="/xl/worksheets/sheet8.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Setup" sheetId="2" state="visible" r:id="rId4"/>
    <sheet name="Requirements" sheetId="3" state="visible" r:id="rId5"/>
    <sheet name="Summary" sheetId="4" state="visible" r:id="rId6"/>
    <sheet name="Demo scorecard" sheetId="5" state="visible" r:id="rId7"/>
    <sheet name="Reference calls" sheetId="6" state="visible" r:id="rId8"/>
    <sheet name="Response form" sheetId="7" state="visible" r:id="rId9"/>
    <sheet name="Lists" sheetId="8" state="hidden" r:id="rId10"/>
  </sheets>
  <definedNames>
    <definedName function="false" hidden="false" localSheetId="2" name="_xlnm.Print_Titles" vbProcedure="false">Requirements!$5:$5</definedName>
    <definedName function="false" hidden="true" localSheetId="2" name="_xlnm._FilterDatabase" vbProcedure="false">Requirements!$A$5:$O$192</definedName>
    <definedName function="false" hidden="false" localSheetId="6" name="_xlnm.Print_Titles" vbProcedure="false">'Response form'!$5:$5</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<sst xmlns="http://schemas.openxmlformats.org/spreadsheetml/2006/main" count="1735" uniqueCount="818">
  <si>
    <t xml:space="preserve">Internal Audit Software Requirements Matrix</t>
  </si>
  <si>
    <t xml:space="preserve">A free RFP and evaluation workbook from internalauditguide.com. Version 1.1, September 2026.</t>
  </si>
  <si>
    <t xml:space="preserve">What it does</t>
  </si>
  <si>
    <t xml:space="preserve">156 requirements for buying internal audit management software, grouped into the eight weighted areas of the site's RFP method plus two optional areas (SOX and controls testing, and AI features). Each line carries a suggested priority, the scorecard area it evidences, the Global Internal Audit Standards it supports, the demo scenario that tests it and how to verify the vendor's answer. The workbook weights the areas for your team size, scores up to five vendors, knocks out any that fail a must-have, and holds the 25-scenario demo scorecard, the reference-call questions and a response form to send with the RFP.</t>
  </si>
  <si>
    <t xml:space="preserve">How to use it</t>
  </si>
  <si>
    <t xml:space="preserve">1. Setup</t>
  </si>
  <si>
    <t xml:space="preserve">Name the function, pick the team size and name up to five vendors. The area weights fill in for your size; change any of them if your function differs, keep the total at 100 and write down why.</t>
  </si>
  <si>
    <t xml:space="preserve">2. Requirements</t>
  </si>
  <si>
    <t xml:space="preserve">Read every line and set its priority: M (must: a product that cannot meet it is out), S (should: scores), C (could: breaks ties) or Out. The site's suggestion stays in column J for reference. Add your own lines at the bottom.</t>
  </si>
  <si>
    <t xml:space="preserve">3. Response form</t>
  </si>
  <si>
    <t xml:space="preserve">Copy the form into a new workbook, paste columns A to C as values, keep every row (Out rows show struck through) and send it with the RFP. Require one code per line; prose answers are where yes becomes yes, with services.</t>
  </si>
  <si>
    <t xml:space="preserve">4. Enter the answers</t>
  </si>
  <si>
    <t xml:space="preserve">When a form comes back, copy its Code column and paste it as values into that vendor's column on the Requirements sheet, starting at row 6. The rows line up because every row was kept. Or pick the codes from the dropdowns.</t>
  </si>
  <si>
    <t xml:space="preserve">5. Summary</t>
  </si>
  <si>
    <t xml:space="preserve">Read the weighted score, the must-haves not met, the lines still unanswered and the tie-breaker. A vendor that fails a must-have is out, whatever its score.</t>
  </si>
  <si>
    <t xml:space="preserve">6. Demo scorecard</t>
  </si>
  <si>
    <t xml:space="preserve">Run the 25 scenarios with the finalists on your own data and score each 0 to 3. The demo score appears on the Summary beside the requirements score.</t>
  </si>
  <si>
    <t xml:space="preserve">7. Reference calls</t>
  </si>
  <si>
    <t xml:space="preserve">Ask the nine questions in order and write the answers up the same day. Score nothing; use what you hear in the contract.</t>
  </si>
  <si>
    <t xml:space="preserve">How the scoring works</t>
  </si>
  <si>
    <t xml:space="preserve">Response codes</t>
  </si>
  <si>
    <t xml:space="preserve">Standard 1.00, Configuration 0.75, Customization 0.25, Roadmap 0, Not available 0. The points are on the Setup sheet and can be changed.</t>
  </si>
  <si>
    <t xml:space="preserve">Area score</t>
  </si>
  <si>
    <t xml:space="preserve">Points earned on the area's must and should lines, divided by the number of those lines. Unanswered lines count as zero.</t>
  </si>
  <si>
    <t xml:space="preserve">Weighted score</t>
  </si>
  <si>
    <t xml:space="preserve">Each area's score times its weight, added up and scaled to 100 over the areas that have lines to score. Could lines do not count; they break ties.</t>
  </si>
  <si>
    <t xml:space="preserve">Knock-outs</t>
  </si>
  <si>
    <t xml:space="preserve">Roadmap or Not available on a must line puts a vendor out. Customization on a must line keeps it in but is counted separately, because it means paid services.</t>
  </si>
  <si>
    <t xml:space="preserve">Areas weighted zero</t>
  </si>
  <si>
    <t xml:space="preserve">Ignored completely, including their must-haves. The two optional areas start at zero.</t>
  </si>
  <si>
    <t xml:space="preserve">Color key</t>
  </si>
  <si>
    <t xml:space="preserve">Yellow cell, blue text</t>
  </si>
  <si>
    <t xml:space="preserve">Yours to fill in or change.</t>
  </si>
  <si>
    <t xml:space="preserve">Grey cell</t>
  </si>
  <si>
    <t xml:space="preserve">A working calculation. Leave it alone; everything on the Summary sheet and the Demo scorecard results also calculates.</t>
  </si>
  <si>
    <t xml:space="preserve">An example line (not scored)</t>
  </si>
  <si>
    <t xml:space="preserve">C3 (M): Allow action owners outside internal audit to update status and attach evidence through a role that sees only their actions; require internal audit validation before closure.</t>
  </si>
  <si>
    <t xml:space="preserve">Vendor A answers Standard (1.00 point). Vendor B answers Customization (0.25, and flagged as a must met only through paid services). Vendor C answers Roadmap (0 points, and out: a must-have not met).</t>
  </si>
  <si>
    <t xml:space="preserve">Where it comes from</t>
  </si>
  <si>
    <t xml:space="preserve">The RFP method</t>
  </si>
  <si>
    <t xml:space="preserve">Selecting an audit management system: the weights, priorities and codes come from this guide, and 34 of the requirements (A1 to A6, B1 to B7, C1 to C6, D1 to D4, E1 to E5 and F1 to F6) are its template, word for word.</t>
  </si>
  <si>
    <t xml:space="preserve">The demo script</t>
  </si>
  <si>
    <t xml:space="preserve">The audit software demo script: the 25 scenarios and the 0 to 3 scale.</t>
  </si>
  <si>
    <t xml:space="preserve">Due diligence</t>
  </si>
  <si>
    <t xml:space="preserve">Audit software due diligence: security, data, AI and ownership questions behind the security and vendor lines.</t>
  </si>
  <si>
    <t xml:space="preserve">Pricing</t>
  </si>
  <si>
    <t xml:space="preserve">Internal audit software pricing: what things really cost, for the pricing conversation the demo cannot have.</t>
  </si>
  <si>
    <t xml:space="preserve">The buyer's guide</t>
  </si>
  <si>
    <t xml:space="preserve">Internal audit software: the independent buyer's guide, with every review and comparison.</t>
  </si>
  <si>
    <t xml:space="preserve">This workbook's page</t>
  </si>
  <si>
    <t xml:space="preserve">The requirements matrix page, with notes on how to use it.</t>
  </si>
  <si>
    <t xml:space="preserve">Notes</t>
  </si>
  <si>
    <t xml:space="preserve">Global Internal Audit Standards references use the standard numbers and names of the IIA's Global Internal Audit Standards (effective 9 January 2025). They show which standard a requirement helps a function evidence; meeting a requirement is not conformance with a standard. Standard 10.3, Technological Resources, is the standard behind the purchase itself.</t>
  </si>
  <si>
    <t xml:space="preserve">internalauditguide.com is not affiliated with or endorsed by The Institute of Internal Auditors. No software vendor has paid for, seen or approved this workbook, and it names no product as better than another.</t>
  </si>
  <si>
    <t xml:space="preserve">Free to use and adapt inside your organization. Please keep this sheet with the workbook if you share it.</t>
  </si>
  <si>
    <t xml:space="preserve">Setup</t>
  </si>
  <si>
    <t xml:space="preserve">Fill in the yellow cells. Everything else calculates.</t>
  </si>
  <si>
    <t xml:space="preserve">Function or organization</t>
  </si>
  <si>
    <t xml:space="preserve">Your internal audit function</t>
  </si>
  <si>
    <t xml:space="preserve">Team size</t>
  </si>
  <si>
    <t xml:space="preserve">6 to 25 auditors</t>
  </si>
  <si>
    <t xml:space="preserve">Date of this evaluation</t>
  </si>
  <si>
    <t xml:space="preserve">Vendors being evaluated</t>
  </si>
  <si>
    <t xml:space="preserve">Name up to five. Leave a row blank if you have fewer.</t>
  </si>
  <si>
    <t xml:space="preserve">Vendor 1</t>
  </si>
  <si>
    <t xml:space="preserve">Vendor A</t>
  </si>
  <si>
    <t xml:space="preserve">Vendor 2</t>
  </si>
  <si>
    <t xml:space="preserve">Vendor B</t>
  </si>
  <si>
    <t xml:space="preserve">Vendor 3</t>
  </si>
  <si>
    <t xml:space="preserve">Vendor C</t>
  </si>
  <si>
    <t xml:space="preserve">Vendor 4</t>
  </si>
  <si>
    <t xml:space="preserve">Vendor D</t>
  </si>
  <si>
    <t xml:space="preserve">Vendor 5</t>
  </si>
  <si>
    <t xml:space="preserve">Vendor E</t>
  </si>
  <si>
    <t xml:space="preserve">Response codes and points</t>
  </si>
  <si>
    <t xml:space="preserve">Code</t>
  </si>
  <si>
    <t xml:space="preserve">Meaning</t>
  </si>
  <si>
    <t xml:space="preserve">Points</t>
  </si>
  <si>
    <t xml:space="preserve">Standard</t>
  </si>
  <si>
    <t xml:space="preserve">Available now, in the base product, shown in the demo</t>
  </si>
  <si>
    <t xml:space="preserve">Configuration</t>
  </si>
  <si>
    <t xml:space="preserve">Achievable by an administrator without vendor involvement</t>
  </si>
  <si>
    <t xml:space="preserve">Customization</t>
  </si>
  <si>
    <t xml:space="preserve">Requires vendor development or professional services, priced separately</t>
  </si>
  <si>
    <t xml:space="preserve">Roadmap</t>
  </si>
  <si>
    <t xml:space="preserve">Not available; the vendor must give a committed release date</t>
  </si>
  <si>
    <t xml:space="preserve">Not available</t>
  </si>
  <si>
    <t xml:space="preserve">Not available and not planned</t>
  </si>
  <si>
    <t xml:space="preserve">These are the scoring key from the RFP method: Standard scores full marks, Configuration three-quarters, Customization one-quarter, Roadmap and Not available zero. Change the points only with a reason.</t>
  </si>
  <si>
    <t xml:space="preserve">Area weights</t>
  </si>
  <si>
    <t xml:space="preserve">The defaults are the starting weights from the RFP method, by team size. Each column adds to 100. Move points between rows if your function differs, and write the reason next to the move.</t>
  </si>
  <si>
    <t xml:space="preserve">Area</t>
  </si>
  <si>
    <t xml:space="preserve">What it covers</t>
  </si>
  <si>
    <t xml:space="preserve">1 to 5 auditors</t>
  </si>
  <si>
    <t xml:space="preserve">More than 25</t>
  </si>
  <si>
    <t xml:space="preserve">Default for your size</t>
  </si>
  <si>
    <t xml:space="preserve">Your weight (optional)</t>
  </si>
  <si>
    <t xml:space="preserve">Weight used</t>
  </si>
  <si>
    <t xml:space="preserve">Reason for any change</t>
  </si>
  <si>
    <t xml:space="preserve">Universe, risk assessment and planning</t>
  </si>
  <si>
    <t xml:space="preserve">Auditable entities with attributes, risk scoring you can change, plan versions, resource and hours planning, plan-to-actual</t>
  </si>
  <si>
    <t xml:space="preserve">Engagement workflow and workpapers</t>
  </si>
  <si>
    <t xml:space="preserve">Engagement phases, work program library, workpaper templates, review notes and clearance, sign-off with timestamp and identity, version history, locking on report issue, offline or low-bandwidth working</t>
  </si>
  <si>
    <t xml:space="preserve">Issue and action tracking</t>
  </si>
  <si>
    <t xml:space="preserve">Issues with ratings, actions with owners and dates, management self-update with audit validation, escalation rules, evidence of validation, aging and past-due reporting</t>
  </si>
  <si>
    <t xml:space="preserve">Reporting and dashboards</t>
  </si>
  <si>
    <t xml:space="preserve">Committee pack outputs, plan status, issue population views, configurable without the vendor, export to the formats the committee actually reads</t>
  </si>
  <si>
    <t xml:space="preserve">Analytics, integration and data</t>
  </si>
  <si>
    <t xml:space="preserve">Import and export in open formats, API, links to GRC or risk systems, analytics results attached to engagements, bulk operations</t>
  </si>
  <si>
    <t xml:space="preserve">Security and administration</t>
  </si>
  <si>
    <t xml:space="preserve">Single sign-on, role-based access including read-only for auditees and co-source partners, audit trail on records, data residency, retention and legal hold, vendor security assurance such as a SOC 2 report</t>
  </si>
  <si>
    <t xml:space="preserve">Usability and adoption</t>
  </si>
  <si>
    <t xml:space="preserve">Time for a new auditor to become productive, number of clicks in the daily tasks, quality of search, mobile use in the field</t>
  </si>
  <si>
    <t xml:space="preserve">Vendor viability and service</t>
  </si>
  <si>
    <t xml:space="preserve">Financial stability, customer base in functions like yours, release cadence, support hours in your time zone, exit terms and data return</t>
  </si>
  <si>
    <t xml:space="preserve">SOX and controls testing (optional)</t>
  </si>
  <si>
    <t xml:space="preserve">Control library, testing cycles, sampling, deficiency evaluation and aggregation, external auditor reliance. Weighted zero by default: give it points if SOX work is part of the function's load</t>
  </si>
  <si>
    <t xml:space="preserve">AI features (optional)</t>
  </si>
  <si>
    <t xml:space="preserve">What the AI features draft, extract or automate, how outputs are checked, and how agents are gated. Weighted zero by default, as the RFP method advises scoring AI through the data-use and roadmap lines; give it points only if AI capability is a deliberate part of the decision</t>
  </si>
  <si>
    <t xml:space="preserve">Total</t>
  </si>
  <si>
    <t xml:space="preserve">The two optional areas start at zero. Give them points only if SOX testing or AI capability is part of this decision, and take the points from other rows. An area weighted zero is ignored completely, including its must-haves. The RFP method scores AI through the data-use and roadmap lines, which is why that area starts at zero.</t>
  </si>
  <si>
    <t xml:space="preserve">Requirements</t>
  </si>
  <si>
    <t xml:space="preserve">Set each line's priority in column D: M = must (a product that cannot meet it is out), S = should (scores), C = could (breaks ties), Out = leave it off. Enter each vendor's response code in columns E to I. Add your own requirements in the blank rows at the end.</t>
  </si>
  <si>
    <t xml:space="preserve">Yellow cells are yours to fill in. Grey cells calculate. Columns P to U are working columns for the Summary.</t>
  </si>
  <si>
    <t xml:space="preserve">ID</t>
  </si>
  <si>
    <t xml:space="preserve">Requirement</t>
  </si>
  <si>
    <t xml:space="preserve">Priority</t>
  </si>
  <si>
    <t xml:space="preserve">Site suggestion</t>
  </si>
  <si>
    <t xml:space="preserve">Scorecard area</t>
  </si>
  <si>
    <t xml:space="preserve">Global Internal Audit Standards</t>
  </si>
  <si>
    <t xml:space="preserve">Demo scenario</t>
  </si>
  <si>
    <t xml:space="preserve">How to verify</t>
  </si>
  <si>
    <t xml:space="preserve">Area weight</t>
  </si>
  <si>
    <t xml:space="preserve">A</t>
  </si>
  <si>
    <t xml:space="preserve">A1</t>
  </si>
  <si>
    <t xml:space="preserve">Maintain an audit universe of auditable entities with configurable attributes (owner, process, location, system, regulatory relevance) and a history of changes.</t>
  </si>
  <si>
    <t xml:space="preserve">M</t>
  </si>
  <si>
    <t xml:space="preserve">1 Risk assessment and planning</t>
  </si>
  <si>
    <t xml:space="preserve">9.4 Internal Audit Plan</t>
  </si>
  <si>
    <t xml:space="preserve">3</t>
  </si>
  <si>
    <t xml:space="preserve">Demo on your data</t>
  </si>
  <si>
    <t xml:space="preserve">A2</t>
  </si>
  <si>
    <t xml:space="preserve">Score entity risk using factors and weights the function defines and can change without vendor involvement; retain prior-year scores.</t>
  </si>
  <si>
    <t xml:space="preserve">1</t>
  </si>
  <si>
    <t xml:space="preserve">A3</t>
  </si>
  <si>
    <t xml:space="preserve">Build an annual or rolling plan from the universe with hours, staff assignment and status; hold approved versions and in-year changes with reasons.</t>
  </si>
  <si>
    <t xml:space="preserve">A4</t>
  </si>
  <si>
    <t xml:space="preserve">Report plan-to-actual hours and completion by engagement and by quarter.</t>
  </si>
  <si>
    <t xml:space="preserve">S</t>
  </si>
  <si>
    <t xml:space="preserve">12.2 Performance Measurement</t>
  </si>
  <si>
    <t xml:space="preserve">2</t>
  </si>
  <si>
    <t xml:space="preserve">Demo</t>
  </si>
  <si>
    <t xml:space="preserve">A5</t>
  </si>
  <si>
    <t xml:space="preserve">Record coverage of each universe entity over a configurable cycle.</t>
  </si>
  <si>
    <t xml:space="preserve">A6</t>
  </si>
  <si>
    <t xml:space="preserve">Link entities to an enterprise risk register held in this or another system.</t>
  </si>
  <si>
    <t xml:space="preserve">C</t>
  </si>
  <si>
    <t xml:space="preserve">9.1 Understanding Governance, Risk Management, and Control Processes</t>
  </si>
  <si>
    <t xml:space="preserve">Demo or integration documentation</t>
  </si>
  <si>
    <t xml:space="preserve">A7</t>
  </si>
  <si>
    <t xml:space="preserve">Record the rationale for each planned engagement and its link to the organization's strategies, objectives and key risks.</t>
  </si>
  <si>
    <t xml:space="preserve">A8</t>
  </si>
  <si>
    <t xml:space="preserve">Re-rank the plan immediately when a risk factor weight or an entity score changes, and show what moved and why.</t>
  </si>
  <si>
    <t xml:space="preserve">A9</t>
  </si>
  <si>
    <t xml:space="preserve">Add, merge or retire universe entities mid-year and carry their risk history into the next assessment.</t>
  </si>
  <si>
    <t xml:space="preserve">A10</t>
  </si>
  <si>
    <t xml:space="preserve">Hold the risk assessment method (factors, scales, sources) as a versioned methodology record, so each year's scores can be explained later.</t>
  </si>
  <si>
    <t xml:space="preserve">9.3 Methodologies; 9.4 Internal Audit Plan</t>
  </si>
  <si>
    <t xml:space="preserve">A11</t>
  </si>
  <si>
    <t xml:space="preserve">Record assurance coverage from other providers (second line, external audit, regulators) against universe entities to support reliance decisions.</t>
  </si>
  <si>
    <t xml:space="preserve">9.5 Coordination and Reliance</t>
  </si>
  <si>
    <t xml:space="preserve">A12</t>
  </si>
  <si>
    <t xml:space="preserve">Compare auditor capacity and availability with planned hours, and warn when the plan exceeds capacity or an engagement slips.</t>
  </si>
  <si>
    <t xml:space="preserve">10.2 Human Resources Management</t>
  </si>
  <si>
    <t xml:space="preserve">A13</t>
  </si>
  <si>
    <t xml:space="preserve">Record each auditor's skills and certifications and match them to the needs of planned engagements.</t>
  </si>
  <si>
    <t xml:space="preserve">3.1 Competency; 10.2 Human Resources Management</t>
  </si>
  <si>
    <t xml:space="preserve">A14</t>
  </si>
  <si>
    <t xml:space="preserve">Track co-source and outsourced hours and costs against the budget.</t>
  </si>
  <si>
    <t xml:space="preserve">10.1 Financial Resource Management</t>
  </si>
  <si>
    <t xml:space="preserve">A15</t>
  </si>
  <si>
    <t xml:space="preserve">Produce the plan approval pack for the board: the plan, its rationale, resource needs and changes since the last approval.</t>
  </si>
  <si>
    <t xml:space="preserve">5 Reporting</t>
  </si>
  <si>
    <t xml:space="preserve">9.4 Internal Audit Plan; 8.2 Resources</t>
  </si>
  <si>
    <t xml:space="preserve">A16</t>
  </si>
  <si>
    <t xml:space="preserve">Hold the internal audit strategy, its objectives and the performance measures agreed with the board alongside the plan.</t>
  </si>
  <si>
    <t xml:space="preserve">9.2 Internal Audit Strategy; 12.2 Performance Measurement</t>
  </si>
  <si>
    <t xml:space="preserve">A17</t>
  </si>
  <si>
    <t xml:space="preserve">Model plan scenarios side by side before approval (for example a reduced-budget plan) without overwriting the live plan.</t>
  </si>
  <si>
    <t xml:space="preserve">9.4 Internal Audit Plan; 10.1 Financial Resource Management</t>
  </si>
  <si>
    <t xml:space="preserve">A18</t>
  </si>
  <si>
    <t xml:space="preserve">Feed risk indicators or other data into entity scores between annual assessments, with each change logged.</t>
  </si>
  <si>
    <t xml:space="preserve">Useful for continuous or dynamic risk assessment</t>
  </si>
  <si>
    <t xml:space="preserve">A19</t>
  </si>
  <si>
    <t xml:space="preserve">Track each auditor's continuing professional development hours against the function's requirement.</t>
  </si>
  <si>
    <t xml:space="preserve">9 Quality program support</t>
  </si>
  <si>
    <t xml:space="preserve">3.2 Continuing Professional Development</t>
  </si>
  <si>
    <t xml:space="preserve">Often handled outside the audit system; confirm before scoring</t>
  </si>
  <si>
    <t xml:space="preserve">B</t>
  </si>
  <si>
    <t xml:space="preserve">B1</t>
  </si>
  <si>
    <t xml:space="preserve">Run engagements through configurable phases with a work program drawn from a library the function maintains.</t>
  </si>
  <si>
    <t xml:space="preserve">2 Engagement workflow</t>
  </si>
  <si>
    <t xml:space="preserve">13.6 Work Program; 9.3 Methodologies</t>
  </si>
  <si>
    <t xml:space="preserve">4</t>
  </si>
  <si>
    <t xml:space="preserve">B2</t>
  </si>
  <si>
    <t xml:space="preserve">Attach workpapers of any file type with version history; hold the reviewer's notes, the preparer's responses and clearance with identity and timestamp on each.</t>
  </si>
  <si>
    <t xml:space="preserve">3 Workpapers and evidence</t>
  </si>
  <si>
    <t xml:space="preserve">14.6 Engagement Documentation; 12.3 Oversee and Improve Engagement Performance</t>
  </si>
  <si>
    <t xml:space="preserve">7</t>
  </si>
  <si>
    <t xml:space="preserve">B3</t>
  </si>
  <si>
    <t xml:space="preserve">Enforce sign-off sequences (preparer, reviewer, engagement lead) that the function defines, and lock the engagement on report issue, with any reopening logged and attributed to a named user.</t>
  </si>
  <si>
    <t xml:space="preserve">Demo: try to edit after sign-off</t>
  </si>
  <si>
    <t xml:space="preserve">B4</t>
  </si>
  <si>
    <t xml:space="preserve">Provide workpaper referencing and cross-referencing that survives file replacement.</t>
  </si>
  <si>
    <t xml:space="preserve">14.6 Engagement Documentation</t>
  </si>
  <si>
    <t xml:space="preserve">B5</t>
  </si>
  <si>
    <t xml:space="preserve">Allow work offline or on low bandwidth with synchronization; state precisely what is and is not available offline.</t>
  </si>
  <si>
    <t xml:space="preserve">Written answer and demo</t>
  </si>
  <si>
    <t xml:space="preserve">B6</t>
  </si>
  <si>
    <t xml:space="preserve">Support a co-source partner or guest auditor with time-limited access scoped to one engagement.</t>
  </si>
  <si>
    <t xml:space="preserve">11 Administration, integrations and security</t>
  </si>
  <si>
    <t xml:space="preserve">10.2 Human Resources Management; 5.2 Protection of Information</t>
  </si>
  <si>
    <t xml:space="preserve">B7</t>
  </si>
  <si>
    <t xml:space="preserve">Generate a draft report from findings recorded in the engagement using a template the function controls.</t>
  </si>
  <si>
    <t xml:space="preserve">15.1 Final Engagement Communication</t>
  </si>
  <si>
    <t xml:space="preserve">13</t>
  </si>
  <si>
    <t xml:space="preserve">B8</t>
  </si>
  <si>
    <t xml:space="preserve">Record the engagement risk assessment, objectives, scope and evaluation criteria in structured fields that flow into the work program.</t>
  </si>
  <si>
    <t xml:space="preserve">13.2 Engagement Risk Assessment; 13.3 Engagement Objectives and Scope; 13.4 Evaluation Criteria</t>
  </si>
  <si>
    <t xml:space="preserve">B9</t>
  </si>
  <si>
    <t xml:space="preserve">Build each engagement's risk and control matrix from a shared risk and control library, with changes to the library tracked.</t>
  </si>
  <si>
    <t xml:space="preserve">13.2 Engagement Risk Assessment; 13.6 Work Program</t>
  </si>
  <si>
    <t xml:space="preserve">B10</t>
  </si>
  <si>
    <t xml:space="preserve">Produce the engagement notification and planning memo from templates, with dates sent recorded.</t>
  </si>
  <si>
    <t xml:space="preserve">13.1 Engagement Communication</t>
  </si>
  <si>
    <t xml:space="preserve">B11</t>
  </si>
  <si>
    <t xml:space="preserve">Record each test step with its procedure, sample, result and conclusion, and flag exceptions distinctly from passes.</t>
  </si>
  <si>
    <t xml:space="preserve">14.1 Gathering Information for Analyses and Evaluation; 14.2 Analyses and Potential Engagement Findings</t>
  </si>
  <si>
    <t xml:space="preserve">5</t>
  </si>
  <si>
    <t xml:space="preserve">B12</t>
  </si>
  <si>
    <t xml:space="preserve">Document the population, sample size rationale and selection method for each test, attached to the test.</t>
  </si>
  <si>
    <t xml:space="preserve">14.1 Gathering Information for Analyses and Evaluation</t>
  </si>
  <si>
    <t xml:space="preserve">B13</t>
  </si>
  <si>
    <t xml:space="preserve">Keep a full history of every workpaper (each edit, by whom and when) and export it without help from IT or the vendor.</t>
  </si>
  <si>
    <t xml:space="preserve">8</t>
  </si>
  <si>
    <t xml:space="preserve">Demo: export it live</t>
  </si>
  <si>
    <t xml:space="preserve">B14</t>
  </si>
  <si>
    <t xml:space="preserve">Show every open engagement against its planned dates, with a drill-down to the step that is late.</t>
  </si>
  <si>
    <t xml:space="preserve">12.3 Oversee and Improve Engagement Performance</t>
  </si>
  <si>
    <t xml:space="preserve">6</t>
  </si>
  <si>
    <t xml:space="preserve">B15</t>
  </si>
  <si>
    <t xml:space="preserve">Record hours by auditor and phase for each engagement, with budget-to-actual.</t>
  </si>
  <si>
    <t xml:space="preserve">13.5 Engagement Resources; 12.2 Performance Measurement</t>
  </si>
  <si>
    <t xml:space="preserve">B16</t>
  </si>
  <si>
    <t xml:space="preserve">Record each team member's independence and conflict-of-interest confirmation for the engagement.</t>
  </si>
  <si>
    <t xml:space="preserve">2.1 Individual Objectivity; 2.3 Disclosing Impairments to Objectivity</t>
  </si>
  <si>
    <t xml:space="preserve">B17</t>
  </si>
  <si>
    <t xml:space="preserve">Enforce the methodology: required steps and templates cannot be skipped without a recorded, approved exception.</t>
  </si>
  <si>
    <t xml:space="preserve">9.3 Methodologies; 12.3 Oversee and Improve Engagement Performance</t>
  </si>
  <si>
    <t xml:space="preserve">9</t>
  </si>
  <si>
    <t xml:space="preserve">B18</t>
  </si>
  <si>
    <t xml:space="preserve">Keep supervisory review evidence (who reviewed what, when, and the notes raised) in a form a quality reviewer can sample.</t>
  </si>
  <si>
    <t xml:space="preserve">12.3 Oversee and Improve Engagement Performance; 12.1 Internal Quality Assessment</t>
  </si>
  <si>
    <t xml:space="preserve">B19</t>
  </si>
  <si>
    <t xml:space="preserve">Show review notes by status (open, answered, cleared) with their age, for the engagement lead and the CAE.</t>
  </si>
  <si>
    <t xml:space="preserve">B20</t>
  </si>
  <si>
    <t xml:space="preserve">Send document requests to auditees with due dates, reminders and status visible to both sides.</t>
  </si>
  <si>
    <t xml:space="preserve">10 Auditee experience</t>
  </si>
  <si>
    <t xml:space="preserve">22</t>
  </si>
  <si>
    <t xml:space="preserve">Demo as an auditee</t>
  </si>
  <si>
    <t xml:space="preserve">B21</t>
  </si>
  <si>
    <t xml:space="preserve">Let auditees upload responses through a simple portal without an auditor license.</t>
  </si>
  <si>
    <t xml:space="preserve">Demo as an auditee; check the license terms</t>
  </si>
  <si>
    <t xml:space="preserve">B22</t>
  </si>
  <si>
    <t xml:space="preserve">Record the engagement conclusion and rating against a scale the function defines.</t>
  </si>
  <si>
    <t xml:space="preserve">14.5 Engagement Conclusions</t>
  </si>
  <si>
    <t xml:space="preserve">B23</t>
  </si>
  <si>
    <t xml:space="preserve">Run advisory engagements on a lighter workflow than assurance engagements, with the difference recorded.</t>
  </si>
  <si>
    <t xml:space="preserve">9.3 Methodologies; 13.3 Engagement Objectives and Scope</t>
  </si>
  <si>
    <t xml:space="preserve">B24</t>
  </si>
  <si>
    <t xml:space="preserve">Roll an engagement forward to the next cycle with its work program and prior results, without copying files by hand.</t>
  </si>
  <si>
    <t xml:space="preserve">B25</t>
  </si>
  <si>
    <t xml:space="preserve">Store walkthrough narratives and process flow diagrams with the engagement.</t>
  </si>
  <si>
    <t xml:space="preserve">C1</t>
  </si>
  <si>
    <t xml:space="preserve">Record issues with the function's rating scale, root cause categories and the five elements of a finding, linked to the engagement and the universe entity.</t>
  </si>
  <si>
    <t xml:space="preserve">4 Issues and follow-up</t>
  </si>
  <si>
    <t xml:space="preserve">14.3 Evaluation of Findings; 14.2 Analyses and Potential Engagement Findings</t>
  </si>
  <si>
    <t xml:space="preserve">10</t>
  </si>
  <si>
    <t xml:space="preserve">C2</t>
  </si>
  <si>
    <t xml:space="preserve">Record management actions with owner, due date, status and revised dates with reasons; keep the original date visible.</t>
  </si>
  <si>
    <t xml:space="preserve">14.4 Recommendations and Action Plans; 15.2 Confirming the Implementation of Recommendations or Action Plans</t>
  </si>
  <si>
    <t xml:space="preserve">23</t>
  </si>
  <si>
    <t xml:space="preserve">Demo: move a due date</t>
  </si>
  <si>
    <t xml:space="preserve">C3</t>
  </si>
  <si>
    <t xml:space="preserve">Allow action owners outside internal audit to update status and attach evidence through a role that sees only their actions; require internal audit validation before closure.</t>
  </si>
  <si>
    <t xml:space="preserve">15.2 Confirming the Implementation of Recommendations or Action Plans</t>
  </si>
  <si>
    <t xml:space="preserve">12</t>
  </si>
  <si>
    <t xml:space="preserve">Demo as an action owner</t>
  </si>
  <si>
    <t xml:space="preserve">C4</t>
  </si>
  <si>
    <t xml:space="preserve">Escalate past-due actions automatically according to rules the function sets (days past due, rating, owner level).</t>
  </si>
  <si>
    <t xml:space="preserve">11</t>
  </si>
  <si>
    <t xml:space="preserve">C5</t>
  </si>
  <si>
    <t xml:space="preserve">Report the issue population by rating, age, business unit and root cause, with trend over time.</t>
  </si>
  <si>
    <t xml:space="preserve">15.2 Confirming the Implementation of Recommendations or Action Plans; 11.3 Communicating Results</t>
  </si>
  <si>
    <t xml:space="preserve">14</t>
  </si>
  <si>
    <t xml:space="preserve">C6</t>
  </si>
  <si>
    <t xml:space="preserve">Support repeat-finding identification across engagements.</t>
  </si>
  <si>
    <t xml:space="preserve">14.3 Evaluation of Findings</t>
  </si>
  <si>
    <t xml:space="preserve">C7</t>
  </si>
  <si>
    <t xml:space="preserve">Turn a test exception into an issue in one step, keeping the link back to the workpaper and its evidence.</t>
  </si>
  <si>
    <t xml:space="preserve">14.2 Analyses and Potential Engagement Findings; 14.6 Engagement Documentation</t>
  </si>
  <si>
    <t xml:space="preserve">C8</t>
  </si>
  <si>
    <t xml:space="preserve">Record management's response to each finding, including disagreement, and the date it was agreed.</t>
  </si>
  <si>
    <t xml:space="preserve">14.4 Recommendations and Action Plans; 15.1 Final Engagement Communication</t>
  </si>
  <si>
    <t xml:space="preserve">C9</t>
  </si>
  <si>
    <t xml:space="preserve">Record risk acceptance by management: who accepted the risk, the rationale, the approval level and the date; report accepted risks separately.</t>
  </si>
  <si>
    <t xml:space="preserve">11.5 Communicating the Acceptance of Risks</t>
  </si>
  <si>
    <t xml:space="preserve">C10</t>
  </si>
  <si>
    <t xml:space="preserve">Require validation evidence and the validator's conclusion before an issue closes, and keep closed issues read-only.</t>
  </si>
  <si>
    <t xml:space="preserve">C11</t>
  </si>
  <si>
    <t xml:space="preserve">Send reminders to action owners before and after due dates on a schedule the function sets.</t>
  </si>
  <si>
    <t xml:space="preserve">C12</t>
  </si>
  <si>
    <t xml:space="preserve">Notify the audit team automatically when an action owner changes a status or a due date.</t>
  </si>
  <si>
    <t xml:space="preserve">C13</t>
  </si>
  <si>
    <t xml:space="preserve">Track issues raised by other assurance providers (external audit, regulators, second line) in the same register, with their source.</t>
  </si>
  <si>
    <t xml:space="preserve">9.5 Coordination and Reliance; 15.2 Confirming the Implementation of Recommendations or Action Plans</t>
  </si>
  <si>
    <t xml:space="preserve">C14</t>
  </si>
  <si>
    <t xml:space="preserve">Record regulatory issue types (for example MRA, MRIA or consent order items) with their own fields, deadlines and reporting.</t>
  </si>
  <si>
    <t xml:space="preserve">Treat as a must for banks and credit unions</t>
  </si>
  <si>
    <t xml:space="preserve">C15</t>
  </si>
  <si>
    <t xml:space="preserve">Report extensions: how many times each due date moved, who approved it and why.</t>
  </si>
  <si>
    <t xml:space="preserve">C16</t>
  </si>
  <si>
    <t xml:space="preserve">Link issues to the risks and controls they relate to, so a control's issue history is visible.</t>
  </si>
  <si>
    <t xml:space="preserve">C17</t>
  </si>
  <si>
    <t xml:space="preserve">Schedule a follow-up review or validation test for high-rated issues and record its result against the issue.</t>
  </si>
  <si>
    <t xml:space="preserve">C18</t>
  </si>
  <si>
    <t xml:space="preserve">Update actions in bulk (for example reassigning owners after a reorganization), with each change logged.</t>
  </si>
  <si>
    <t xml:space="preserve">D</t>
  </si>
  <si>
    <t xml:space="preserve">D1</t>
  </si>
  <si>
    <t xml:space="preserve">Produce the audit committee reporting the function specifies (plan status, issue population, past-due actions, function metrics) from live data without manual rebuild, exportable to the office formats the committee uses.</t>
  </si>
  <si>
    <t xml:space="preserve">11.3 Communicating Results; 8.1 Board Interaction</t>
  </si>
  <si>
    <t xml:space="preserve">D2</t>
  </si>
  <si>
    <t xml:space="preserve">Allow an administrator to build and change reports and dashboards without vendor involvement.</t>
  </si>
  <si>
    <t xml:space="preserve">Demo: build a tile live</t>
  </si>
  <si>
    <t xml:space="preserve">D3</t>
  </si>
  <si>
    <t xml:space="preserve">Provide role-based dashboards for the CAE, engagement leads and action owners.</t>
  </si>
  <si>
    <t xml:space="preserve">D4</t>
  </si>
  <si>
    <t xml:space="preserve">Schedule and distribute reports automatically.</t>
  </si>
  <si>
    <t xml:space="preserve">D5</t>
  </si>
  <si>
    <t xml:space="preserve">Keep the engagement report linked to the findings it reports: wording edits do not break the link, and the final version exports to the office formats the function uses.</t>
  </si>
  <si>
    <t xml:space="preserve">Demo: edit a finding, then re-export</t>
  </si>
  <si>
    <t xml:space="preserve">D6</t>
  </si>
  <si>
    <t xml:space="preserve">Produce quality and performance metrics (on-time completion, budget-to-actual, review-note aging, methodology conformance) from workflow data.</t>
  </si>
  <si>
    <t xml:space="preserve">12.1 Internal Quality Assessment; 12.2 Performance Measurement</t>
  </si>
  <si>
    <t xml:space="preserve">D7</t>
  </si>
  <si>
    <t xml:space="preserve">Export the evidence an external quality assessment asks for (sample engagements, review evidence, metrics) without rebuilding it by hand.</t>
  </si>
  <si>
    <t xml:space="preserve">8.4 External Quality Assessment; 12.1 Internal Quality Assessment</t>
  </si>
  <si>
    <t xml:space="preserve">Demo or reference call</t>
  </si>
  <si>
    <t xml:space="preserve">D8</t>
  </si>
  <si>
    <t xml:space="preserve">Record errors or omissions found after a report is issued, and the corrected communication sent.</t>
  </si>
  <si>
    <t xml:space="preserve">11.4 Errors and Omissions</t>
  </si>
  <si>
    <t xml:space="preserve">D9</t>
  </si>
  <si>
    <t xml:space="preserve">Report the results of the quality assurance and improvement program to the board.</t>
  </si>
  <si>
    <t xml:space="preserve">8.3 Quality; 12.1 Internal Quality Assessment</t>
  </si>
  <si>
    <t xml:space="preserve">D10</t>
  </si>
  <si>
    <t xml:space="preserve">Show themes across engagements (recurring root causes and control weaknesses) for the periodic report to the board.</t>
  </si>
  <si>
    <t xml:space="preserve">11.3 Communicating Results</t>
  </si>
  <si>
    <t xml:space="preserve">D11</t>
  </si>
  <si>
    <t xml:space="preserve">Drill down from any dashboard figure to the records behind it.</t>
  </si>
  <si>
    <t xml:space="preserve">D12</t>
  </si>
  <si>
    <t xml:space="preserve">Share a read-only view with board members or executives without giving them full system access.</t>
  </si>
  <si>
    <t xml:space="preserve">8.1 Board Interaction</t>
  </si>
  <si>
    <t xml:space="preserve">Demo; check the license terms</t>
  </si>
  <si>
    <t xml:space="preserve">D13</t>
  </si>
  <si>
    <t xml:space="preserve">Keep a record of each report issued: the version sent, the date and the distribution list.</t>
  </si>
  <si>
    <t xml:space="preserve">15.1 Final Engagement Communication; 14.6 Engagement Documentation</t>
  </si>
  <si>
    <t xml:space="preserve">D14</t>
  </si>
  <si>
    <t xml:space="preserve">Run post-engagement stakeholder surveys and report the results.</t>
  </si>
  <si>
    <t xml:space="preserve">D15</t>
  </si>
  <si>
    <t xml:space="preserve">Report internal audit budget and resource status alongside plan progress.</t>
  </si>
  <si>
    <t xml:space="preserve">8.2 Resources; 10.1 Financial Resource Management</t>
  </si>
  <si>
    <t xml:space="preserve">E</t>
  </si>
  <si>
    <t xml:space="preserve">E1</t>
  </si>
  <si>
    <t xml:space="preserve">Import the function's existing universe, plan and open issues from spreadsheets during implementation, with a documented mapping.</t>
  </si>
  <si>
    <t xml:space="preserve">Implementation plan and reference call</t>
  </si>
  <si>
    <t xml:space="preserve">E2</t>
  </si>
  <si>
    <t xml:space="preserve">Export all function data, including attachments and audit trail, in open formats at any time and at contract end without additional charge.</t>
  </si>
  <si>
    <t xml:space="preserve">12 Cost and contract</t>
  </si>
  <si>
    <t xml:space="preserve">25</t>
  </si>
  <si>
    <t xml:space="preserve">Demo: export live; check the contract</t>
  </si>
  <si>
    <t xml:space="preserve">E3</t>
  </si>
  <si>
    <t xml:space="preserve">Provide an API with documentation for read and write of universe, plan, engagement and issue data.</t>
  </si>
  <si>
    <t xml:space="preserve">24</t>
  </si>
  <si>
    <t xml:space="preserve">Demo: one live API call</t>
  </si>
  <si>
    <t xml:space="preserve">E4</t>
  </si>
  <si>
    <t xml:space="preserve">Support single sign-on through the organization's identity provider.</t>
  </si>
  <si>
    <t xml:space="preserve">5.2 Protection of Information</t>
  </si>
  <si>
    <t xml:space="preserve">Demo against a test identity provider</t>
  </si>
  <si>
    <t xml:space="preserve">E5</t>
  </si>
  <si>
    <t xml:space="preserve">Attach analytics results or link to an analytics platform at engagement level.</t>
  </si>
  <si>
    <t xml:space="preserve">7 Analytics and automation</t>
  </si>
  <si>
    <t xml:space="preserve">17</t>
  </si>
  <si>
    <t xml:space="preserve">E6</t>
  </si>
  <si>
    <t xml:space="preserve">Connect to data sources (files, databases, ERP extracts) and run scripted tests inside the platform or a named companion product.</t>
  </si>
  <si>
    <t xml:space="preserve">E7</t>
  </si>
  <si>
    <t xml:space="preserve">Schedule recurring analytic tests with exception alerts to named recipients and a visible run history.</t>
  </si>
  <si>
    <t xml:space="preserve">18</t>
  </si>
  <si>
    <t xml:space="preserve">E8</t>
  </si>
  <si>
    <t xml:space="preserve">Keep the data extract, script and exception population with the workpaper so a reviewer can re-perform the test.</t>
  </si>
  <si>
    <t xml:space="preserve">14.6 Engagement Documentation; 14.2 Analyses and Potential Engagement Findings</t>
  </si>
  <si>
    <t xml:space="preserve">E9</t>
  </si>
  <si>
    <t xml:space="preserve">Integrate with the organization's GRC or risk system so risks, controls and issues are not re-keyed.</t>
  </si>
  <si>
    <t xml:space="preserve">Integration documentation and reference call</t>
  </si>
  <si>
    <t xml:space="preserve">E10</t>
  </si>
  <si>
    <t xml:space="preserve">Integrate with email, calendar and collaboration tools (for example Microsoft Teams or Slack) for requests and notifications.</t>
  </si>
  <si>
    <t xml:space="preserve">E11</t>
  </si>
  <si>
    <t xml:space="preserve">Integrate with ticketing or remediation tools (for example ServiceNow or Jira) for action tracking.</t>
  </si>
  <si>
    <t xml:space="preserve">Integration documentation</t>
  </si>
  <si>
    <t xml:space="preserve">E12</t>
  </si>
  <si>
    <t xml:space="preserve">Load data in bulk (users, entities, controls) from templates, with validation errors reported row by row.</t>
  </si>
  <si>
    <t xml:space="preserve">E13</t>
  </si>
  <si>
    <t xml:space="preserve">Provide sampling tools (random, systematic, monetary-unit) that record the parameters and seed used.</t>
  </si>
  <si>
    <t xml:space="preserve">15</t>
  </si>
  <si>
    <t xml:space="preserve">E14</t>
  </si>
  <si>
    <t xml:space="preserve">Handle populations of the size the function tests (millions of rows if relevant) without timeouts, for every analytics feature the vendor claims.</t>
  </si>
  <si>
    <t xml:space="preserve">Demo on a full-size extract</t>
  </si>
  <si>
    <t xml:space="preserve">E15</t>
  </si>
  <si>
    <t xml:space="preserve">Provide a reporting feed or data export (for example to Power BI) refreshed on a schedule.</t>
  </si>
  <si>
    <t xml:space="preserve">Documentation</t>
  </si>
  <si>
    <t xml:space="preserve">E16</t>
  </si>
  <si>
    <t xml:space="preserve">State the limits on analytics (rows, storage, run frequency, connector counts) and what happens when a limit is reached.</t>
  </si>
  <si>
    <t xml:space="preserve">Written answer; check the order form</t>
  </si>
  <si>
    <t xml:space="preserve">F</t>
  </si>
  <si>
    <t xml:space="preserve">F1</t>
  </si>
  <si>
    <t xml:space="preserve">Provide a current SOC 2 Type 2 report or an equivalent independent assurance report, and describe the controls the function must operate.</t>
  </si>
  <si>
    <t xml:space="preserve">Document: read the report and its exceptions</t>
  </si>
  <si>
    <t xml:space="preserve">F2</t>
  </si>
  <si>
    <t xml:space="preserve">State data residency options, encryption at rest and in transit, retention controls and legal hold.</t>
  </si>
  <si>
    <t xml:space="preserve">5.2 Protection of Information; 14.6 Engagement Documentation</t>
  </si>
  <si>
    <t xml:space="preserve">Written answer and documentation</t>
  </si>
  <si>
    <t xml:space="preserve">F3</t>
  </si>
  <si>
    <t xml:space="preserve">Maintain an audit trail on all records showing who changed what and when, available to the function.</t>
  </si>
  <si>
    <t xml:space="preserve">F7</t>
  </si>
  <si>
    <t xml:space="preserve">Enforce role-based access to the engagement and record level, including read-only roles for auditees, the board and co-source partners.</t>
  </si>
  <si>
    <t xml:space="preserve">F8</t>
  </si>
  <si>
    <t xml:space="preserve">Restrict confidential engagements (for example investigations or HR matters) to named users, including hiding them from administrators where policy requires.</t>
  </si>
  <si>
    <t xml:space="preserve">5.1 Use of Information; 5.2 Protection of Information</t>
  </si>
  <si>
    <t xml:space="preserve">F9</t>
  </si>
  <si>
    <t xml:space="preserve">Require multi-factor authentication for any user who does not sign in through single sign-on.</t>
  </si>
  <si>
    <t xml:space="preserve">F10</t>
  </si>
  <si>
    <t xml:space="preserve">Create and remove users automatically from the identity provider (for example through SCIM).</t>
  </si>
  <si>
    <t xml:space="preserve">F11</t>
  </si>
  <si>
    <t xml:space="preserve">Log administrator actions (role changes, configuration changes, exports) and make the log available to the function.</t>
  </si>
  <si>
    <t xml:space="preserve">F12</t>
  </si>
  <si>
    <t xml:space="preserve">Publish the subprocessors and hosting locations, and give notice before they change.</t>
  </si>
  <si>
    <t xml:space="preserve">Document</t>
  </si>
  <si>
    <t xml:space="preserve">F13</t>
  </si>
  <si>
    <t xml:space="preserve">State the recovery time and recovery point objectives, the backup frequency and the date of the last disaster recovery test.</t>
  </si>
  <si>
    <t xml:space="preserve">Written answer</t>
  </si>
  <si>
    <t xml:space="preserve">F14</t>
  </si>
  <si>
    <t xml:space="preserve">Share the latest penetration test summary and the process and timelines for fixing vulnerabilities.</t>
  </si>
  <si>
    <t xml:space="preserve">F15</t>
  </si>
  <si>
    <t xml:space="preserve">State whether customer data is used to train or improve any AI model, name the models and processing locations, and let the function turn each AI feature off.</t>
  </si>
  <si>
    <t xml:space="preserve">8 AI features</t>
  </si>
  <si>
    <t xml:space="preserve">20</t>
  </si>
  <si>
    <t xml:space="preserve">Written answer; check the contract and AI terms</t>
  </si>
  <si>
    <t xml:space="preserve">Applies even if the function does not plan to use AI yet</t>
  </si>
  <si>
    <t xml:space="preserve">F16</t>
  </si>
  <si>
    <t xml:space="preserve">Let an administrator change fields, workflows, templates and rating scales without vendor development, with configuration changes logged.</t>
  </si>
  <si>
    <t xml:space="preserve">9.3 Methodologies</t>
  </si>
  <si>
    <t xml:space="preserve">Demo: administrator tasks, timed</t>
  </si>
  <si>
    <t xml:space="preserve">F17</t>
  </si>
  <si>
    <t xml:space="preserve">Provide a sandbox or test environment to try configuration changes and upgrades before they reach production.</t>
  </si>
  <si>
    <t xml:space="preserve">Written answer and reference call</t>
  </si>
  <si>
    <t xml:space="preserve">F18</t>
  </si>
  <si>
    <t xml:space="preserve">Restrict or mask personal data fields and support data subject requests where privacy law applies.</t>
  </si>
  <si>
    <t xml:space="preserve">F19</t>
  </si>
  <si>
    <t xml:space="preserve">Apply session timeouts, IP restrictions or conditional access in line with the organization's policy.</t>
  </si>
  <si>
    <t xml:space="preserve">F20</t>
  </si>
  <si>
    <t xml:space="preserve">Offer customer-managed encryption keys or an equivalent key-control option.</t>
  </si>
  <si>
    <t xml:space="preserve">F21</t>
  </si>
  <si>
    <t xml:space="preserve">State any public-sector authorization (for example FedRAMP or GovRAMP) with its level, the authorizing body and the date, as listed on the official marketplace.</t>
  </si>
  <si>
    <t xml:space="preserve">Check the official marketplace listing</t>
  </si>
  <si>
    <t xml:space="preserve">Treat as a must where the function's data requires it</t>
  </si>
  <si>
    <t xml:space="preserve">G</t>
  </si>
  <si>
    <t xml:space="preserve">G1</t>
  </si>
  <si>
    <t xml:space="preserve">A new auditor can complete a test step, raise and clear a review note and create an issue after one day of training.</t>
  </si>
  <si>
    <t xml:space="preserve">Demo with one of your staff auditors at the keyboard</t>
  </si>
  <si>
    <t xml:space="preserve">G2</t>
  </si>
  <si>
    <t xml:space="preserve">Search across engagements, workpapers and issues by keyword and attribute, including the text inside attachments.</t>
  </si>
  <si>
    <t xml:space="preserve">Demo: search the supplied data</t>
  </si>
  <si>
    <t xml:space="preserve">G3</t>
  </si>
  <si>
    <t xml:space="preserve">Keep the daily tasks short: completing a test step, clearing a review note and updating an action each take a handful of clicks.</t>
  </si>
  <si>
    <t xml:space="preserve">Demo: count the clicks</t>
  </si>
  <si>
    <t xml:space="preserve">G4</t>
  </si>
  <si>
    <t xml:space="preserve">Let auditees and action owners use the system with a one-page guide and no formal training.</t>
  </si>
  <si>
    <t xml:space="preserve">Demo as an auditee; reference call</t>
  </si>
  <si>
    <t xml:space="preserve">G5</t>
  </si>
  <si>
    <t xml:space="preserve">Provide in-app help, a knowledge base and training materials at no extra charge.</t>
  </si>
  <si>
    <t xml:space="preserve">G6</t>
  </si>
  <si>
    <t xml:space="preserve">Meet recognized accessibility standards (for example WCAG 2.1 AA) for auditor and auditee screens.</t>
  </si>
  <si>
    <t xml:space="preserve">Accessibility conformance report</t>
  </si>
  <si>
    <t xml:space="preserve">G7</t>
  </si>
  <si>
    <t xml:space="preserve">Support fieldwork on a phone or tablet: evidence capture, approvals and review notes.</t>
  </si>
  <si>
    <t xml:space="preserve">G8</t>
  </si>
  <si>
    <t xml:space="preserve">Rename fields, menus and labels to match the function's own methodology language.</t>
  </si>
  <si>
    <t xml:space="preserve">G9</t>
  </si>
  <si>
    <t xml:space="preserve">Work in the languages the function and its auditees use.</t>
  </si>
  <si>
    <t xml:space="preserve">G10</t>
  </si>
  <si>
    <t xml:space="preserve">Report adoption: active users, logins and items stuck at a workflow step.</t>
  </si>
  <si>
    <t xml:space="preserve">H</t>
  </si>
  <si>
    <t xml:space="preserve">F4</t>
  </si>
  <si>
    <t xml:space="preserve">State support hours, response targets by severity and the escalation route, with the customer base in functions of similar size and industry.</t>
  </si>
  <si>
    <t xml:space="preserve">Vendor viability</t>
  </si>
  <si>
    <t xml:space="preserve">Template item F4, scored under vendor viability and service</t>
  </si>
  <si>
    <t xml:space="preserve">F5</t>
  </si>
  <si>
    <t xml:space="preserve">Describe the release cadence, how customers influence the roadmap, and any change of ownership in the last three years.</t>
  </si>
  <si>
    <t xml:space="preserve">Template item F5, scored under vendor viability and service</t>
  </si>
  <si>
    <t xml:space="preserve">F6</t>
  </si>
  <si>
    <t xml:space="preserve">State the exit provisions: notice, data return format and timing, deletion certification.</t>
  </si>
  <si>
    <t xml:space="preserve">Contract</t>
  </si>
  <si>
    <t xml:space="preserve">Template item F6, scored under vendor viability and service</t>
  </si>
  <si>
    <t xml:space="preserve">H1</t>
  </si>
  <si>
    <t xml:space="preserve">Name the current owner (including any private equity sponsor) and the legal entity that signs the contract and processes the data.</t>
  </si>
  <si>
    <t xml:space="preserve">Written answer; check press releases</t>
  </si>
  <si>
    <t xml:space="preserve">H2</t>
  </si>
  <si>
    <t xml:space="preserve">Provide three references: one of similar size and industry, one live within the last twelve months, and one on the product for more than three years.</t>
  </si>
  <si>
    <t xml:space="preserve">Reference calls</t>
  </si>
  <si>
    <t xml:space="preserve">Speak to the system administrator, not only the CAE</t>
  </si>
  <si>
    <t xml:space="preserve">H3</t>
  </si>
  <si>
    <t xml:space="preserve">State the full pricing model: the license metric (users, modules, entities), everything that costs extra (implementation, analytics, AI, auditee users, storage, API) and the cap on renewal increases.</t>
  </si>
  <si>
    <t xml:space="preserve">Order form and contract</t>
  </si>
  <si>
    <t xml:space="preserve">H4</t>
  </si>
  <si>
    <t xml:space="preserve">Provide an implementation plan with named roles, the hours the function must contribute, and a fixed or capped services fee.</t>
  </si>
  <si>
    <t xml:space="preserve">Statement of work</t>
  </si>
  <si>
    <t xml:space="preserve">H5</t>
  </si>
  <si>
    <t xml:space="preserve">Commit in the contract to a transition assistance period at exit, with help extracting and mapping data for a successor system.</t>
  </si>
  <si>
    <t xml:space="preserve">H6</t>
  </si>
  <si>
    <t xml:space="preserve">Disclose any planned end of life for the product or edition being bought, and the migration terms to its successor.</t>
  </si>
  <si>
    <t xml:space="preserve">Written answer; check the contract</t>
  </si>
  <si>
    <t xml:space="preserve">H7</t>
  </si>
  <si>
    <t xml:space="preserve">Provide named customer success or account contacts, and state what that service costs.</t>
  </si>
  <si>
    <t xml:space="preserve">H8</t>
  </si>
  <si>
    <t xml:space="preserve">Publish release notes and give advance notice of changes, with the notice period stated.</t>
  </si>
  <si>
    <t xml:space="preserve">Documentation and reference call</t>
  </si>
  <si>
    <t xml:space="preserve">H9</t>
  </si>
  <si>
    <t xml:space="preserve">Provide evidence of financial stability on request (audited financial statements, or a summary under a non-disclosure agreement for a private company).</t>
  </si>
  <si>
    <t xml:space="preserve">H10</t>
  </si>
  <si>
    <t xml:space="preserve">Offer a user community or user group where customers share configurations and templates.</t>
  </si>
  <si>
    <t xml:space="preserve">S1</t>
  </si>
  <si>
    <t xml:space="preserve">Maintain a control library with key and non-key designation, frequency, control type, assertions and owners, linked to processes and financial statement accounts.</t>
  </si>
  <si>
    <t xml:space="preserve">6 SOX and controls testing</t>
  </si>
  <si>
    <t xml:space="preserve">S2</t>
  </si>
  <si>
    <t xml:space="preserve">Run testing cycles (design and operating effectiveness, interim and year-end, rollforward) with tester and reviewer sign-off.</t>
  </si>
  <si>
    <t xml:space="preserve">S3</t>
  </si>
  <si>
    <t xml:space="preserve">Select samples with a documented method and a sample size table the function defines.</t>
  </si>
  <si>
    <t xml:space="preserve">S4</t>
  </si>
  <si>
    <t xml:space="preserve">Evaluate deficiencies (deficiency, significant deficiency, material weakness) through a structured workflow and aggregate them across controls.</t>
  </si>
  <si>
    <t xml:space="preserve">16</t>
  </si>
  <si>
    <t xml:space="preserve">S5</t>
  </si>
  <si>
    <t xml:space="preserve">Give the external auditor read-only access to controls, tests and evidence to support reliance.</t>
  </si>
  <si>
    <t xml:space="preserve">S6</t>
  </si>
  <si>
    <t xml:space="preserve">Run management's quarterly sub-certifications and self-assessments of controls.</t>
  </si>
  <si>
    <t xml:space="preserve">S7</t>
  </si>
  <si>
    <t xml:space="preserve">Map one control to several frameworks (for example the COSO 2013 principles and IT general controls) without duplicating it.</t>
  </si>
  <si>
    <t xml:space="preserve">S8</t>
  </si>
  <si>
    <t xml:space="preserve">Track IT general controls and key reports (information produced by the entity and end-user computing), including completeness and accuracy testing.</t>
  </si>
  <si>
    <t xml:space="preserve">S9</t>
  </si>
  <si>
    <t xml:space="preserve">Keep narratives, flowcharts and risk and control matrices as records that roll forward each year.</t>
  </si>
  <si>
    <t xml:space="preserve">S10</t>
  </si>
  <si>
    <t xml:space="preserve">Track remediation and retesting of failed controls through to closure.</t>
  </si>
  <si>
    <t xml:space="preserve">S11</t>
  </si>
  <si>
    <t xml:space="preserve">Document scoping of accounts and locations with the materiality and coverage analysis behind it.</t>
  </si>
  <si>
    <t xml:space="preserve">S12</t>
  </si>
  <si>
    <t xml:space="preserve">Report testing progress by process, owner and deadline for the SOX steering committee.</t>
  </si>
  <si>
    <t xml:space="preserve">X</t>
  </si>
  <si>
    <t xml:space="preserve">X1</t>
  </si>
  <si>
    <t xml:space="preserve">Draft test steps, risk descriptions or workpaper summaries from the function's own documents, with every sentence traceable to its source.</t>
  </si>
  <si>
    <t xml:space="preserve">19</t>
  </si>
  <si>
    <t xml:space="preserve">Demo on your documents</t>
  </si>
  <si>
    <t xml:space="preserve">X2</t>
  </si>
  <si>
    <t xml:space="preserve">Label AI-generated content as unreviewed until a named user accepts it, and keep a record of who accepted it and when.</t>
  </si>
  <si>
    <t xml:space="preserve">X3</t>
  </si>
  <si>
    <t xml:space="preserve">Require human approval before any AI agent creates or changes a record, and log each action with its approver.</t>
  </si>
  <si>
    <t xml:space="preserve">21</t>
  </si>
  <si>
    <t xml:space="preserve">Demo: watch the agent act</t>
  </si>
  <si>
    <t xml:space="preserve">X4</t>
  </si>
  <si>
    <t xml:space="preserve">Extract data from evidence documents (for example invoices or contracts) into test attributes, with a link to the source page.</t>
  </si>
  <si>
    <t xml:space="preserve">X5</t>
  </si>
  <si>
    <t xml:space="preserve">Suggest risks and controls for an engagement from the library and prior engagements.</t>
  </si>
  <si>
    <t xml:space="preserve">13.2 Engagement Risk Assessment</t>
  </si>
  <si>
    <t xml:space="preserve">X6</t>
  </si>
  <si>
    <t xml:space="preserve">Draft findings and report language from recorded results, in the function's style, for an auditor to edit.</t>
  </si>
  <si>
    <t xml:space="preserve">X7</t>
  </si>
  <si>
    <t xml:space="preserve">Let an administrator decide which roles and modules can use each AI feature, and log who used it and when.</t>
  </si>
  <si>
    <t xml:space="preserve">X8</t>
  </si>
  <si>
    <t xml:space="preserve">State which AI features are generally available, which are in beta and which are roadmap, with release dates.</t>
  </si>
  <si>
    <t xml:space="preserve">Written answer; check release notes</t>
  </si>
  <si>
    <t xml:space="preserve">Guards against agent-washing</t>
  </si>
  <si>
    <t xml:space="preserve">X9</t>
  </si>
  <si>
    <t xml:space="preserve">Answer questions about the function's own data (for example open issues by owner) with links to the records used.</t>
  </si>
  <si>
    <t xml:space="preserve">X10</t>
  </si>
  <si>
    <t xml:space="preserve">State how AI is priced (included, add-on or consumption-based) and any usage caps.</t>
  </si>
  <si>
    <t xml:space="preserve">Order form</t>
  </si>
  <si>
    <t xml:space="preserve">+</t>
  </si>
  <si>
    <t xml:space="preserve">Your own requirements (pick an area for each)</t>
  </si>
  <si>
    <t xml:space="preserve">U1</t>
  </si>
  <si>
    <t xml:space="preserve">U2</t>
  </si>
  <si>
    <t xml:space="preserve">U3</t>
  </si>
  <si>
    <t xml:space="preserve">U4</t>
  </si>
  <si>
    <t xml:space="preserve">U5</t>
  </si>
  <si>
    <t xml:space="preserve">U6</t>
  </si>
  <si>
    <t xml:space="preserve">U7</t>
  </si>
  <si>
    <t xml:space="preserve">U8</t>
  </si>
  <si>
    <t xml:space="preserve">U9</t>
  </si>
  <si>
    <t xml:space="preserve">U10</t>
  </si>
  <si>
    <t xml:space="preserve">U11</t>
  </si>
  <si>
    <t xml:space="preserve">U12</t>
  </si>
  <si>
    <t xml:space="preserve">U13</t>
  </si>
  <si>
    <t xml:space="preserve">U14</t>
  </si>
  <si>
    <t xml:space="preserve">U15</t>
  </si>
  <si>
    <t xml:space="preserve">U16</t>
  </si>
  <si>
    <t xml:space="preserve">U17</t>
  </si>
  <si>
    <t xml:space="preserve">U18</t>
  </si>
  <si>
    <t xml:space="preserve">U19</t>
  </si>
  <si>
    <t xml:space="preserve">U20</t>
  </si>
  <si>
    <t xml:space="preserve">Summary</t>
  </si>
  <si>
    <t xml:space="preserve">Everything on this sheet calculates from Setup, Requirements and Demo scorecard.</t>
  </si>
  <si>
    <t xml:space="preserve">1. Score by area</t>
  </si>
  <si>
    <t xml:space="preserve">Lines scored (M and S)</t>
  </si>
  <si>
    <t xml:space="preserve">Total weight with scored lines</t>
  </si>
  <si>
    <t xml:space="preserve">% met = points earned on the area's must and should lines divided by the number of those lines (unanswered lines count as zero). Points = area weight x % met.</t>
  </si>
  <si>
    <t xml:space="preserve">2. Result by vendor</t>
  </si>
  <si>
    <t xml:space="preserve">Measure</t>
  </si>
  <si>
    <t xml:space="preserve">Weighted score (out of 100)</t>
  </si>
  <si>
    <t xml:space="preserve">Must-haves not met (Roadmap or Not available)</t>
  </si>
  <si>
    <t xml:space="preserve">Must-haves met only through customization</t>
  </si>
  <si>
    <t xml:space="preserve">Lines still unanswered</t>
  </si>
  <si>
    <t xml:space="preserve">Could-have lines met (tie-breaker)</t>
  </si>
  <si>
    <t xml:space="preserve">Demo score (from the Demo scorecard)</t>
  </si>
  <si>
    <t xml:space="preserve">Demo scenarios scored zero</t>
  </si>
  <si>
    <t xml:space="preserve">Status</t>
  </si>
  <si>
    <t xml:space="preserve">Rank among vendors still in</t>
  </si>
  <si>
    <t xml:space="preserve">How to read this sheet</t>
  </si>
  <si>
    <t xml:space="preserve">Weighted score: each area's points added up and scaled to 100 over the areas that have scored lines. Areas weighted zero play no part.</t>
  </si>
  <si>
    <t xml:space="preserve">Must-haves: a product that answers Roadmap or Not available on any must line is out, whatever its score. Customization on a must line keeps it in but is shown separately, because it means paid services.</t>
  </si>
  <si>
    <t xml:space="preserve">Unanswered lines score zero until the vendor answers them. Chase them before ranking.</t>
  </si>
  <si>
    <t xml:space="preserve">Could-have lines do not count in the weighted score. Use them to break a tie.</t>
  </si>
  <si>
    <t xml:space="preserve">The demo score and the reference calls sit beside the requirements score, not inside it: carry all three into the decision meeting.</t>
  </si>
  <si>
    <t xml:space="preserve">Demo scorecard: 25 scenarios</t>
  </si>
  <si>
    <t xml:space="preserve">Score each scenario 0 to 3 for each finalist, during or straight after the session. 0: not shown, or could not be produced live. 1: shown, but with a workaround, the wrong screen, or unfinished. 2: shown cleanly and matches what the RFP or the documentation claimed. 3: shown cleanly and exceeds the ask, with a named example from the vendor's own client base.</t>
  </si>
  <si>
    <t xml:space="preserve">Set the weights before the first demo, not after: a SOX-heavy company might give scenarios 15 and 16 a weight of 2; a small team buying a first system might raise the auditee and administration scenarios and lower analytics. Leave a score blank if the scenario was not run.</t>
  </si>
  <si>
    <t xml:space="preserve">#</t>
  </si>
  <si>
    <t xml:space="preserve">Block</t>
  </si>
  <si>
    <t xml:space="preserve">Scenario</t>
  </si>
  <si>
    <t xml:space="preserve">Ask the vendor to show</t>
  </si>
  <si>
    <t xml:space="preserve">What good looks like</t>
  </si>
  <si>
    <t xml:space="preserve">Red flag</t>
  </si>
  <si>
    <t xml:space="preserve">Also counts toward</t>
  </si>
  <si>
    <t xml:space="preserve">Weight</t>
  </si>
  <si>
    <t xml:space="preserve">Planning and risk assessment</t>
  </si>
  <si>
    <t xml:space="preserve">Risk-based annual plan, built live</t>
  </si>
  <si>
    <t xml:space="preserve">Load 20 to 30 entities from your own audit universe and generate a risk-scored annual plan in the session</t>
  </si>
  <si>
    <t xml:space="preserve">Risk weights are visible and editable, and the ranked plan re-sorts instantly when a weight changes</t>
  </si>
  <si>
    <t xml:space="preserve">The vendor switches to a pre-built plan, or the risk score is a black box</t>
  </si>
  <si>
    <t xml:space="preserve">Resourcing against the plan</t>
  </si>
  <si>
    <t xml:space="preserve">Hours available per auditor against the plan's estimated hours, and what happens when one engagement slips</t>
  </si>
  <si>
    <t xml:space="preserve">A capacity view that updates when dates move and shows utilization by auditor</t>
  </si>
  <si>
    <t xml:space="preserve">"We would need professional services to build that view"</t>
  </si>
  <si>
    <t xml:space="preserve">Mid-year universe change</t>
  </si>
  <si>
    <t xml:space="preserve">Add a new auditable entity and show it flow into the risk assessment and the next plan revision</t>
  </si>
  <si>
    <t xml:space="preserve">The new entity inherits the risk taxonomy, re-ranks the plan and the change is timestamped</t>
  </si>
  <si>
    <t xml:space="preserve">Adding an entity needs a support ticket or a data reload</t>
  </si>
  <si>
    <t xml:space="preserve">Engagement workflow and review</t>
  </si>
  <si>
    <t xml:space="preserve">Memo to RCM handoff</t>
  </si>
  <si>
    <t xml:space="preserve">A planning memo's objectives and scope flowing into the RCM for the same engagement, live</t>
  </si>
  <si>
    <t xml:space="preserve">Memo fields map into RCM rows without re-typing</t>
  </si>
  <si>
    <t xml:space="preserve">The RCM is "a separate Excel upload" with no link to the memo</t>
  </si>
  <si>
    <t xml:space="preserve">Test step execution and evidence capture</t>
  </si>
  <si>
    <t xml:space="preserve">One test step from assigned to complete: attach evidence, log an exception, send it for review</t>
  </si>
  <si>
    <t xml:space="preserve">Evidence attaches inline, exceptions are flagged distinctly, the reviewer sees the item without navigating away</t>
  </si>
  <si>
    <t xml:space="preserve">Evidence lives behind a link pasted into a text field</t>
  </si>
  <si>
    <t xml:space="preserve">Engagement status and timeline</t>
  </si>
  <si>
    <t xml:space="preserve">A portfolio view of open engagements against planned dates, then a drill-down into one that is late</t>
  </si>
  <si>
    <t xml:space="preserve">A live status board with a drill-down to the actual bottleneck step</t>
  </si>
  <si>
    <t xml:space="preserve">Status is a dropdown someone updates by hand</t>
  </si>
  <si>
    <t xml:space="preserve">Review notes and sign-off chain</t>
  </si>
  <si>
    <t xml:space="preserve">A workpaper through preparer, reviewer and second-reviewer sign-off, with one open review note resolved</t>
  </si>
  <si>
    <t xml:space="preserve">Sign-off is a locked, timestamped state; review notes are threaded and cannot be deleted</t>
  </si>
  <si>
    <t xml:space="preserve">"Sign-off" is a checkbox with no trail</t>
  </si>
  <si>
    <t xml:space="preserve">Workpaper version history and audit trail export</t>
  </si>
  <si>
    <t xml:space="preserve">Export the full version history and audit trail of a workpaper edited three times, in one action</t>
  </si>
  <si>
    <t xml:space="preserve">Every edit, by whom and when, is retrievable and exportable without IT</t>
  </si>
  <si>
    <t xml:space="preserve">History shows on screen but cannot be exported, or only an admin can pull it</t>
  </si>
  <si>
    <t xml:space="preserve">QAIP conformance metrics</t>
  </si>
  <si>
    <t xml:space="preserve">A department-wide dashboard of quality metrics: on-time completion, review-note aging, methodology conformance</t>
  </si>
  <si>
    <t xml:space="preserve">Metrics derive from workflow data and export cleanly for a board packet or an external assessment</t>
  </si>
  <si>
    <t xml:space="preserve">QAIP gets a shrug, or a separately priced module with nothing to show</t>
  </si>
  <si>
    <t xml:space="preserve">Issues, reporting and SOX</t>
  </si>
  <si>
    <t xml:space="preserve">Issue creation from a finding</t>
  </si>
  <si>
    <t xml:space="preserve">Convert a fieldwork exception into an issue with severity, root cause and target date, live</t>
  </si>
  <si>
    <t xml:space="preserve">A direct link from the workpaper exception to the issue, with structured severity</t>
  </si>
  <si>
    <t xml:space="preserve">Issues live in a separate module with no link back</t>
  </si>
  <si>
    <t xml:space="preserve">Validation, aging and escalation</t>
  </si>
  <si>
    <t xml:space="preserve">An overdue issue: how aging is calculated, who is escalated to, what the validator sees before closing</t>
  </si>
  <si>
    <t xml:space="preserve">Automatic aging, configurable escalation, validation that requires evidence</t>
  </si>
  <si>
    <t xml:space="preserve">Ageing is a manual field, or escalation is "an email outside the system"</t>
  </si>
  <si>
    <t xml:space="preserve">Management self-reported status</t>
  </si>
  <si>
    <t xml:space="preserve">A process owner updating remediation status, and what the audit team sees</t>
  </si>
  <si>
    <t xml:space="preserve">A self-service update path with a notification to the audit team</t>
  </si>
  <si>
    <t xml:space="preserve">All status changes route through the auditor</t>
  </si>
  <si>
    <t xml:space="preserve">Engagement report generation</t>
  </si>
  <si>
    <t xml:space="preserve">Generate a report from workpaper and issue data, export it, then edit a finding without breaking the link</t>
  </si>
  <si>
    <t xml:space="preserve">The report pulls live from the engagement and re-exports cleanly after an edit</t>
  </si>
  <si>
    <t xml:space="preserve">The report is "assembled outside the system"</t>
  </si>
  <si>
    <t xml:space="preserve">Audit committee dashboard</t>
  </si>
  <si>
    <t xml:space="preserve">Open issues by severity, plan status, and a drill-down into one finding</t>
  </si>
  <si>
    <t xml:space="preserve">Built for a non-auditor reader, refreshable live, shareable without reformatting</t>
  </si>
  <si>
    <t xml:space="preserve">"Dashboard" means exporting the data to another tool</t>
  </si>
  <si>
    <t xml:space="preserve">SOX control library and testing cycle</t>
  </si>
  <si>
    <t xml:space="preserve">The control library for one process, a testing cycle, and a sample pulled with the tool's own method</t>
  </si>
  <si>
    <t xml:space="preserve">Key and non-key status, frequency and attributes live natively; sampling is documented</t>
  </si>
  <si>
    <t xml:space="preserve">Sampling is "usually done in Excel"</t>
  </si>
  <si>
    <t xml:space="preserve">Deficiency evaluation and aggregation</t>
  </si>
  <si>
    <t xml:space="preserve">A failed control test through deficiency evaluation to a conclusion, with deficiencies aggregated</t>
  </si>
  <si>
    <t xml:space="preserve">A structured evaluation workflow with a visible aggregation view</t>
  </si>
  <si>
    <t xml:space="preserve">Evaluation is a free-text field with no aggregation</t>
  </si>
  <si>
    <t xml:space="preserve">Analytics and AI</t>
  </si>
  <si>
    <t xml:space="preserve">Connect a source, run a scripted test</t>
  </si>
  <si>
    <t xml:space="preserve">Connect a sample extract live and run one scripted test end to end</t>
  </si>
  <si>
    <t xml:space="preserve">The connection and script run live, with an exportable exception population</t>
  </si>
  <si>
    <t xml:space="preserve">"Analytics" means a separate tool the vendor does not demo</t>
  </si>
  <si>
    <t xml:space="preserve">Continuous monitoring and alerting</t>
  </si>
  <si>
    <t xml:space="preserve">A scheduled test firing on a recurring basis and an alert reaching a named recipient</t>
  </si>
  <si>
    <t xml:space="preserve">Real scheduling and alerting in the platform, with a run history</t>
  </si>
  <si>
    <t xml:space="preserve">"Continuous monitoring" is a quarterly manual re-run</t>
  </si>
  <si>
    <t xml:space="preserve">AI-drafted output with a checkable citation</t>
  </si>
  <si>
    <t xml:space="preserve">The AI drafts something real from your own document and shows the source behind each sentence</t>
  </si>
  <si>
    <t xml:space="preserve">Every drafted sentence traces to a checkable source and is labeled unreviewed until accepted</t>
  </si>
  <si>
    <t xml:space="preserve">No visible sourcing, or nobody can say which model produced it</t>
  </si>
  <si>
    <t xml:space="preserve">Model name and data-use answer</t>
  </si>
  <si>
    <t xml:space="preserve">Which model runs the feature, whether customer data trains it, and the retention period</t>
  </si>
  <si>
    <t xml:space="preserve">A named model and a written data-use statement on the spot</t>
  </si>
  <si>
    <t xml:space="preserve">The model cannot be named, or the training-data answer is a promise to follow up</t>
  </si>
  <si>
    <t xml:space="preserve">An agent that acts, and the gate in front of it</t>
  </si>
  <si>
    <t xml:space="preserve">An "agentic" feature taking an action, with the human approval step before it commits</t>
  </si>
  <si>
    <t xml:space="preserve">A mandatory approval step and a log of what the agent did and who approved it</t>
  </si>
  <si>
    <t xml:space="preserve">The agent "just does it", or a slide stands in for the agent</t>
  </si>
  <si>
    <t xml:space="preserve">Auditee portal and administration</t>
  </si>
  <si>
    <t xml:space="preserve">Auditee request and response portal</t>
  </si>
  <si>
    <t xml:space="preserve">An auditee receiving a document request, uploading a response and marking it complete</t>
  </si>
  <si>
    <t xml:space="preserve">A simple auditee view with status visible to both sides</t>
  </si>
  <si>
    <t xml:space="preserve">Auditees email documents that the audit team re-uploads</t>
  </si>
  <si>
    <t xml:space="preserve">Auditee action-plan updates</t>
  </si>
  <si>
    <t xml:space="preserve">A process owner changing an action's target date or status, and the auditor's notification</t>
  </si>
  <si>
    <t xml:space="preserve">An in-system update with a notification and a history of date changes</t>
  </si>
  <si>
    <t xml:space="preserve">Date changes are silent and untracked</t>
  </si>
  <si>
    <t xml:space="preserve">SSO, API and one live integration</t>
  </si>
  <si>
    <t xml:space="preserve">Single sign-on against a test identity provider, and one real API call</t>
  </si>
  <si>
    <t xml:space="preserve">SSO authenticates live; the API returns real data, with documentation</t>
  </si>
  <si>
    <t xml:space="preserve">"SSO is supported" with no live test, or API access sits behind a higher tier</t>
  </si>
  <si>
    <t xml:space="preserve">Export and the vendor's own security posture</t>
  </si>
  <si>
    <t xml:space="preserve">A full engagement export with attachments, and the current SOC 2 report or FedRAMP or GovRAMP status in writing</t>
  </si>
  <si>
    <t xml:space="preserve">A complete export you could open elsewhere, and a specific, current certification answer</t>
  </si>
  <si>
    <t xml:space="preserve">Export is "available on request", or the security answer is a marketing claim</t>
  </si>
  <si>
    <t xml:space="preserve">Results</t>
  </si>
  <si>
    <t xml:space="preserve">Scenarios scored</t>
  </si>
  <si>
    <t xml:space="preserve">Weighted demo score</t>
  </si>
  <si>
    <t xml:space="preserve">Scenarios scored zero</t>
  </si>
  <si>
    <t xml:space="preserve">Carry into the decision meeting with the Summary sheet</t>
  </si>
  <si>
    <t xml:space="preserve">Average score by scorecard area (0 to 3)</t>
  </si>
  <si>
    <t xml:space="preserve">Translate each area's average into a level before comparing products. The thresholds are starting points: change them before the first demo. A scenario that also counts toward a second area is included in both averages.</t>
  </si>
  <si>
    <t xml:space="preserve">Strong from</t>
  </si>
  <si>
    <t xml:space="preserve">Adequate from</t>
  </si>
  <si>
    <t xml:space="preserve">Limited from</t>
  </si>
  <si>
    <t xml:space="preserve">Scenarios</t>
  </si>
  <si>
    <t xml:space="preserve">No scenario: a demo cannot perform a price. Cover it in the RFP and the pricing conversation.</t>
  </si>
  <si>
    <t xml:space="preserve">Ask each vendor for three references: one function of your size and industry, one that went live in the last twelve months, and one that has been on the product for more than three years and through at least one major upgrade. Speak to the person who administers the system, not only the CAE. Ask the questions in this order. Write the answers up the same day, score nothing, and circulate them before the final scoring meeting: reference calls rarely change the ranking, but they change the contract.</t>
  </si>
  <si>
    <t xml:space="preserve">Question</t>
  </si>
  <si>
    <t xml:space="preserve">What a good answer sounds like</t>
  </si>
  <si>
    <t xml:space="preserve">What to probe if it does not</t>
  </si>
  <si>
    <t xml:space="preserve">How many hours of your own team's time did implementation take, from contract to go-live, and how long in months?</t>
  </si>
  <si>
    <t xml:space="preserve">A number, with a breakdown between configuration, migration and training, and a go-live within a month or two of the original date</t>
  </si>
  <si>
    <t xml:space="preserve">A vague answer means nobody tracked it, which usually means it was more than planned; ask what slipped</t>
  </si>
  <si>
    <t xml:space="preserve">What did you migrate, what did you leave behind, and what do you wish you had done differently?</t>
  </si>
  <si>
    <t xml:space="preserve">Open issues and the universe migrated; historical workpapers left in the old system or archive; a specific regret about data cleaning</t>
  </si>
  <si>
    <t xml:space="preserve">"Everything" migrated is a warning; ask how long the historical workpapers took and whether anyone has opened them since</t>
  </si>
  <si>
    <t xml:space="preserve">Which requirement did the vendor answer as Standard or Configuration that turned out to need services?</t>
  </si>
  <si>
    <t xml:space="preserve">One or two specifics, named, with what it cost</t>
  </si>
  <si>
    <t xml:space="preserve">"None" from a customer of more than a year is unusual; ask about reporting, which is the commonest gap</t>
  </si>
  <si>
    <t xml:space="preserve">How much administrator time does the system take each month, and who does it?</t>
  </si>
  <si>
    <t xml:space="preserve">A figure in hours, from the administrator, with the tasks that consume it</t>
  </si>
  <si>
    <t xml:space="preserve">If the CAE does not know, ask to speak to the administrator</t>
  </si>
  <si>
    <t xml:space="preserve">When you last raised a severity-one support case, what happened and how long did it take?</t>
  </si>
  <si>
    <t xml:space="preserve">A story with times and a resolution</t>
  </si>
  <si>
    <t xml:space="preserve">No severity-one case in three years is possible; ask about the last upgrade instead</t>
  </si>
  <si>
    <t xml:space="preserve">What did the last major upgrade break, and how much notice did you get?</t>
  </si>
  <si>
    <t xml:space="preserve">Something small, with notice measured in weeks and a test environment to try it in</t>
  </si>
  <si>
    <t xml:space="preserve">Reports and integrations are what upgrades break; ask specifically</t>
  </si>
  <si>
    <t xml:space="preserve">What has the price done since you signed, and what triggered the change?</t>
  </si>
  <si>
    <t xml:space="preserve">Increases in line with the contract's stated cap, tied to the index or percentage in the contract</t>
  </si>
  <si>
    <t xml:space="preserve">Uncapped renewal increases and per-user creep are the two most common surprises</t>
  </si>
  <si>
    <t xml:space="preserve">If you could leave without cost, would you, and what would you choose?</t>
  </si>
  <si>
    <t xml:space="preserve">A reasoned "no" with one or two things they would change</t>
  </si>
  <si>
    <t xml:space="preserve">An enthusiastic "no" with nothing they would change is a reference, not a customer; weigh it accordingly</t>
  </si>
  <si>
    <t xml:space="preserve">Has an external quality assessor or regulator reviewed your records in the system, and what did they say?</t>
  </si>
  <si>
    <t xml:space="preserve">Yes, with the review trail and issue evidence accepted without rework</t>
  </si>
  <si>
    <t xml:space="preserve">If not, ask whether the audit trail has ever been exported for anyone outside the function</t>
  </si>
  <si>
    <t xml:space="preserve">Reference names and dates of the calls</t>
  </si>
  <si>
    <t xml:space="preserve">Requirements response form</t>
  </si>
  <si>
    <t xml:space="preserve">Vendor:</t>
  </si>
  <si>
    <t xml:space="preserve">Please do not add, delete or reorder rows. For each requirement, put an X in exactly one of the five code columns. Standard: available now, in the base product, and shown in the demo. Configuration: achievable by an administrator without vendor involvement. Customization: requires vendor development or professional services, priced separately. Roadmap: not available; give a committed release date. Not available. Priority shows how the buyer weighs the line: M must, S should, C could. Please answer every line with a code; comments are welcome but do not replace the code.</t>
  </si>
  <si>
    <t xml:space="preserve">Buyer's note, delete before sending: copy this sheet into a new workbook (right-click the tab, Move or Copy, tick Create a copy, choose New book). In the copy, paste columns A to C over themselves as values so they stop pointing back to this file. Keep every row, including Out rows (they show struck through), so the answers come back row for row. When the form returns, copy K6:K192 and paste it as values into this vendor's column on the Requirements sheet, starting at row 6.</t>
  </si>
  <si>
    <t xml:space="preserve">Roadmap release date</t>
  </si>
  <si>
    <t xml:space="preserve">Comment</t>
  </si>
  <si>
    <t xml:space="preserve">Lists used by the dropdowns (do not edit)</t>
  </si>
  <si>
    <t xml:space="preserve">Demo score</t>
  </si>
  <si>
    <t xml:space="preserve">Out</t>
  </si>
</sst>
</file>

<file path=xl/styles.xml><?xml version="1.0" encoding="utf-8"?>
<styleSheet xmlns="http://schemas.openxmlformats.org/spreadsheetml/2006/main">
  <numFmts count="7">
    <numFmt numFmtId="164" formatCode="General"/>
    <numFmt numFmtId="165" formatCode="d\ mmmm\ yyyy"/>
    <numFmt numFmtId="166" formatCode="0.00"/>
    <numFmt numFmtId="167" formatCode="General"/>
    <numFmt numFmtId="168" formatCode="0"/>
    <numFmt numFmtId="169" formatCode="0%"/>
    <numFmt numFmtId="170" formatCode="0.0"/>
  </numFmts>
  <fonts count="21">
    <font>
      <sz val="11"/>
      <color theme="1"/>
      <name val="Calibri"/>
      <family val="2"/>
      <charset val="1"/>
    </font>
    <font>
      <sz val="10"/>
      <name val="Arial"/>
      <family val="0"/>
    </font>
    <font>
      <sz val="10"/>
      <name val="Arial"/>
      <family val="0"/>
    </font>
    <font>
      <sz val="10"/>
      <name val="Arial"/>
      <family val="0"/>
    </font>
    <font>
      <b val="true"/>
      <sz val="20"/>
      <color rgb="FF1E1E26"/>
      <name val="Arial"/>
      <family val="0"/>
      <charset val="1"/>
    </font>
    <font>
      <sz val="10"/>
      <color rgb="FF545473"/>
      <name val="Arial"/>
      <family val="0"/>
      <charset val="1"/>
    </font>
    <font>
      <b val="true"/>
      <sz val="12"/>
      <color rgb="FF5344F4"/>
      <name val="Arial"/>
      <family val="0"/>
      <charset val="1"/>
    </font>
    <font>
      <sz val="10"/>
      <color rgb="FF1E1E26"/>
      <name val="Arial"/>
      <family val="0"/>
      <charset val="1"/>
    </font>
    <font>
      <b val="true"/>
      <sz val="10"/>
      <color rgb="FF1E1E26"/>
      <name val="Arial"/>
      <family val="0"/>
      <charset val="1"/>
    </font>
    <font>
      <sz val="10"/>
      <color rgb="FF0000FF"/>
      <name val="Arial"/>
      <family val="0"/>
      <charset val="1"/>
    </font>
    <font>
      <u val="single"/>
      <sz val="10"/>
      <color rgb="FF5344F4"/>
      <name val="Arial"/>
      <family val="0"/>
      <charset val="1"/>
    </font>
    <font>
      <sz val="9"/>
      <color rgb="FF545473"/>
      <name val="Arial"/>
      <family val="0"/>
      <charset val="1"/>
    </font>
    <font>
      <b val="true"/>
      <sz val="18"/>
      <color rgb="FF1E1E26"/>
      <name val="Arial"/>
      <family val="0"/>
      <charset val="1"/>
    </font>
    <font>
      <i val="true"/>
      <sz val="9"/>
      <color rgb="FF545473"/>
      <name val="Arial"/>
      <family val="0"/>
      <charset val="1"/>
    </font>
    <font>
      <b val="true"/>
      <sz val="10"/>
      <color rgb="FFFFFFFF"/>
      <name val="Arial"/>
      <family val="0"/>
      <charset val="1"/>
    </font>
    <font>
      <b val="true"/>
      <sz val="10"/>
      <color rgb="FFB42318"/>
      <name val="Arial"/>
      <family val="0"/>
      <charset val="1"/>
    </font>
    <font>
      <b val="true"/>
      <sz val="10"/>
      <color rgb="FF5344F4"/>
      <name val="Arial"/>
      <family val="0"/>
      <charset val="1"/>
    </font>
    <font>
      <sz val="8"/>
      <color rgb="FF545473"/>
      <name val="Arial"/>
      <family val="0"/>
      <charset val="1"/>
    </font>
    <font>
      <b val="true"/>
      <sz val="12"/>
      <color rgb="FF1E1E26"/>
      <name val="Arial"/>
      <family val="0"/>
      <charset val="1"/>
    </font>
    <font>
      <i val="true"/>
      <sz val="9"/>
      <color rgb="FFB42318"/>
      <name val="Arial"/>
      <family val="0"/>
      <charset val="1"/>
    </font>
    <font>
      <b val="true"/>
      <sz val="11"/>
      <color rgb="FF1E1E26"/>
      <name val="Arial"/>
      <family val="0"/>
      <charset val="1"/>
    </font>
  </fonts>
  <fills count="7">
    <fill>
      <patternFill patternType="none"/>
    </fill>
    <fill>
      <patternFill patternType="gray125"/>
    </fill>
    <fill>
      <patternFill patternType="solid">
        <fgColor rgb="FFFFF7D6"/>
        <bgColor rgb="FFFFF3C4"/>
      </patternFill>
    </fill>
    <fill>
      <patternFill patternType="solid">
        <fgColor rgb="FFF4F4F7"/>
        <bgColor rgb="FFFFFFFF"/>
      </patternFill>
    </fill>
    <fill>
      <patternFill patternType="solid">
        <fgColor rgb="FF5344F4"/>
        <bgColor rgb="FF333399"/>
      </patternFill>
    </fill>
    <fill>
      <patternFill patternType="solid">
        <fgColor rgb="FF14111F"/>
        <bgColor rgb="FF1E1E26"/>
      </patternFill>
    </fill>
    <fill>
      <patternFill patternType="solid">
        <fgColor rgb="FFE9E6FB"/>
        <bgColor rgb="FFF4F4F7"/>
      </patternFill>
    </fill>
  </fills>
  <borders count="2">
    <border diagonalUp="false" diagonalDown="false">
      <left/>
      <right/>
      <top/>
      <bottom/>
      <diagonal/>
    </border>
    <border diagonalUp="false" diagonalDown="false">
      <left style="thin">
        <color rgb="FFD9D6EA"/>
      </left>
      <right style="thin">
        <color rgb="FFD9D6EA"/>
      </right>
      <top style="thin">
        <color rgb="FFD9D6EA"/>
      </top>
      <bottom style="thin">
        <color rgb="FFD9D6EA"/>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6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true" applyAlignment="true" applyProtection="false">
      <alignment horizontal="general" vertical="top" textRotation="0" wrapText="tru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64" fontId="6" fillId="0" borderId="0" xfId="0" applyFont="true" applyBorder="true" applyAlignment="true" applyProtection="false">
      <alignment horizontal="general" vertical="top" textRotation="0" wrapText="tru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9" fillId="2" borderId="1"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7" fillId="3" borderId="1" xfId="0" applyFont="true" applyBorder="true" applyAlignment="fals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top" textRotation="0" wrapText="true" indent="0" shrinkToFit="false"/>
      <protection locked="true" hidden="false"/>
    </xf>
    <xf numFmtId="164" fontId="11" fillId="0" borderId="0" xfId="0" applyFont="true" applyBorder="true" applyAlignment="true" applyProtection="false">
      <alignment horizontal="general" vertical="top" textRotation="0" wrapText="tru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9" fillId="2" borderId="1" xfId="0" applyFont="true" applyBorder="true" applyAlignment="true" applyProtection="false">
      <alignment horizontal="general" vertical="top" textRotation="0" wrapText="true" indent="0" shrinkToFit="false"/>
      <protection locked="true" hidden="false"/>
    </xf>
    <xf numFmtId="165" fontId="9" fillId="2" borderId="1" xfId="0" applyFont="true" applyBorder="true" applyAlignment="true" applyProtection="false">
      <alignment horizontal="general" vertical="top" textRotation="0" wrapText="tru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14" fillId="4" borderId="1" xfId="0" applyFont="true" applyBorder="true" applyAlignment="true" applyProtection="false">
      <alignment horizontal="general" vertical="top" textRotation="0" wrapText="true" indent="0" shrinkToFit="false"/>
      <protection locked="true" hidden="false"/>
    </xf>
    <xf numFmtId="164" fontId="8" fillId="0" borderId="1" xfId="0" applyFont="true" applyBorder="true" applyAlignment="true" applyProtection="false">
      <alignment horizontal="general" vertical="top" textRotation="0" wrapText="false" indent="0" shrinkToFit="false"/>
      <protection locked="true" hidden="false"/>
    </xf>
    <xf numFmtId="164" fontId="7" fillId="0" borderId="1" xfId="0" applyFont="true" applyBorder="true" applyAlignment="true" applyProtection="false">
      <alignment horizontal="general" vertical="top" textRotation="0" wrapText="true" indent="0" shrinkToFit="false"/>
      <protection locked="true" hidden="false"/>
    </xf>
    <xf numFmtId="166" fontId="9" fillId="2" borderId="1" xfId="0" applyFont="true" applyBorder="true" applyAlignment="true" applyProtection="false">
      <alignment horizontal="center" vertical="top" textRotation="0" wrapText="false" indent="0" shrinkToFit="false"/>
      <protection locked="true" hidden="false"/>
    </xf>
    <xf numFmtId="164" fontId="13" fillId="0" borderId="0" xfId="0" applyFont="true" applyBorder="true" applyAlignment="true" applyProtection="false">
      <alignment horizontal="general" vertical="top" textRotation="0" wrapText="true" indent="0" shrinkToFit="false"/>
      <protection locked="true" hidden="false"/>
    </xf>
    <xf numFmtId="164" fontId="14" fillId="4" borderId="1" xfId="0" applyFont="true" applyBorder="true" applyAlignment="true" applyProtection="false">
      <alignment horizontal="center" vertical="top" textRotation="0" wrapText="true" indent="0" shrinkToFit="false"/>
      <protection locked="true" hidden="false"/>
    </xf>
    <xf numFmtId="164" fontId="8" fillId="0" borderId="1" xfId="0" applyFont="true" applyBorder="true" applyAlignment="true" applyProtection="false">
      <alignment horizontal="general" vertical="top" textRotation="0" wrapText="true" indent="0" shrinkToFit="false"/>
      <protection locked="true" hidden="false"/>
    </xf>
    <xf numFmtId="164" fontId="11" fillId="0" borderId="1" xfId="0" applyFont="true" applyBorder="true" applyAlignment="true" applyProtection="false">
      <alignment horizontal="general" vertical="top" textRotation="0" wrapText="true" indent="0" shrinkToFit="false"/>
      <protection locked="true" hidden="false"/>
    </xf>
    <xf numFmtId="164" fontId="7" fillId="0" borderId="1" xfId="0" applyFont="true" applyBorder="true" applyAlignment="true" applyProtection="false">
      <alignment horizontal="center" vertical="top" textRotation="0" wrapText="false" indent="0" shrinkToFit="false"/>
      <protection locked="true" hidden="false"/>
    </xf>
    <xf numFmtId="167" fontId="7" fillId="3" borderId="1" xfId="0" applyFont="true" applyBorder="true" applyAlignment="true" applyProtection="false">
      <alignment horizontal="center" vertical="top" textRotation="0" wrapText="false" indent="0" shrinkToFit="false"/>
      <protection locked="true" hidden="false"/>
    </xf>
    <xf numFmtId="168" fontId="9" fillId="2" borderId="1" xfId="0" applyFont="true" applyBorder="true" applyAlignment="true" applyProtection="false">
      <alignment horizontal="center" vertical="top" textRotation="0" wrapText="false" indent="0" shrinkToFit="false"/>
      <protection locked="true" hidden="false"/>
    </xf>
    <xf numFmtId="167" fontId="8" fillId="3" borderId="1" xfId="0" applyFont="true" applyBorder="true" applyAlignment="true" applyProtection="false">
      <alignment horizontal="center" vertical="top"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7" fontId="8" fillId="0" borderId="1" xfId="0" applyFont="true" applyBorder="true" applyAlignment="true" applyProtection="false">
      <alignment horizontal="center" vertical="top"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true" applyAlignment="false" applyProtection="false">
      <alignment horizontal="general" vertical="bottom" textRotation="0" wrapText="false" indent="0" shrinkToFit="false"/>
      <protection locked="true" hidden="false"/>
    </xf>
    <xf numFmtId="164" fontId="14" fillId="5" borderId="1" xfId="0" applyFont="true" applyBorder="true" applyAlignment="true" applyProtection="false">
      <alignment horizontal="center" vertical="top" textRotation="0" wrapText="true" indent="0" shrinkToFit="false"/>
      <protection locked="true" hidden="false"/>
    </xf>
    <xf numFmtId="164" fontId="16" fillId="6" borderId="0" xfId="0" applyFont="true" applyBorder="false" applyAlignment="false" applyProtection="false">
      <alignment horizontal="general" vertical="bottom" textRotation="0" wrapText="false" indent="0" shrinkToFit="false"/>
      <protection locked="true" hidden="false"/>
    </xf>
    <xf numFmtId="164" fontId="0" fillId="6" borderId="0" xfId="0" applyFont="false" applyBorder="false" applyAlignment="false" applyProtection="false">
      <alignment horizontal="general" vertical="bottom" textRotation="0" wrapText="false" indent="0" shrinkToFit="false"/>
      <protection locked="true" hidden="false"/>
    </xf>
    <xf numFmtId="167" fontId="17" fillId="3" borderId="0" xfId="0" applyFont="true" applyBorder="false" applyAlignment="true" applyProtection="false">
      <alignment horizontal="center" vertical="top" textRotation="0" wrapText="false" indent="0" shrinkToFit="false"/>
      <protection locked="true" hidden="false"/>
    </xf>
    <xf numFmtId="164" fontId="8" fillId="0" borderId="0" xfId="0" applyFont="true" applyBorder="false" applyAlignment="true" applyProtection="false">
      <alignment horizontal="general" vertical="top" textRotation="0" wrapText="false" indent="0" shrinkToFit="false"/>
      <protection locked="true" hidden="false"/>
    </xf>
    <xf numFmtId="164" fontId="11" fillId="0" borderId="0" xfId="0" applyFont="true" applyBorder="false" applyAlignment="true" applyProtection="false">
      <alignment horizontal="general" vertical="top" textRotation="0" wrapText="true" indent="0" shrinkToFit="false"/>
      <protection locked="true" hidden="false"/>
    </xf>
    <xf numFmtId="164" fontId="9" fillId="2" borderId="1" xfId="0" applyFont="true" applyBorder="true" applyAlignment="true" applyProtection="false">
      <alignment horizontal="center" vertical="top" textRotation="0" wrapText="false" indent="0" shrinkToFit="false"/>
      <protection locked="true" hidden="false"/>
    </xf>
    <xf numFmtId="164" fontId="5" fillId="0" borderId="0" xfId="0" applyFont="true" applyBorder="false" applyAlignment="true" applyProtection="false">
      <alignment horizontal="center" vertical="top" textRotation="0" wrapText="false" indent="0" shrinkToFit="false"/>
      <protection locked="true" hidden="false"/>
    </xf>
    <xf numFmtId="164" fontId="11" fillId="0" borderId="0" xfId="0" applyFont="true" applyBorder="false" applyAlignment="true" applyProtection="false">
      <alignment horizontal="center" vertical="top" textRotation="0" wrapText="false" indent="0" shrinkToFit="false"/>
      <protection locked="true" hidden="false"/>
    </xf>
    <xf numFmtId="164" fontId="18" fillId="0" borderId="0" xfId="0" applyFont="true" applyBorder="false" applyAlignment="false" applyProtection="false">
      <alignment horizontal="general" vertical="bottom" textRotation="0" wrapText="false" indent="0" shrinkToFit="false"/>
      <protection locked="true" hidden="false"/>
    </xf>
    <xf numFmtId="169" fontId="7" fillId="0" borderId="1" xfId="0" applyFont="true" applyBorder="true" applyAlignment="true" applyProtection="false">
      <alignment horizontal="center" vertical="top" textRotation="0" wrapText="false" indent="0" shrinkToFit="false"/>
      <protection locked="true" hidden="false"/>
    </xf>
    <xf numFmtId="170" fontId="7" fillId="0" borderId="1" xfId="0" applyFont="true" applyBorder="true" applyAlignment="true" applyProtection="false">
      <alignment horizontal="center" vertical="top" textRotation="0" wrapText="false" indent="0" shrinkToFit="false"/>
      <protection locked="true" hidden="false"/>
    </xf>
    <xf numFmtId="170" fontId="8" fillId="0" borderId="1" xfId="0" applyFont="true" applyBorder="true" applyAlignment="true" applyProtection="false">
      <alignment horizontal="center" vertical="top" textRotation="0" wrapText="false" indent="0" shrinkToFit="false"/>
      <protection locked="true" hidden="false"/>
    </xf>
    <xf numFmtId="164" fontId="14" fillId="4" borderId="1" xfId="0" applyFont="true" applyBorder="true" applyAlignment="false" applyProtection="false">
      <alignment horizontal="general" vertical="bottom" textRotation="0" wrapText="false" indent="0" shrinkToFit="false"/>
      <protection locked="true" hidden="false"/>
    </xf>
    <xf numFmtId="164" fontId="0" fillId="4" borderId="1" xfId="0" applyFont="false" applyBorder="true" applyAlignment="false" applyProtection="false">
      <alignment horizontal="general" vertical="bottom" textRotation="0" wrapText="false" indent="0" shrinkToFit="false"/>
      <protection locked="true" hidden="false"/>
    </xf>
    <xf numFmtId="170" fontId="8" fillId="0" borderId="1" xfId="0" applyFont="true" applyBorder="true" applyAlignment="true" applyProtection="false">
      <alignment horizontal="center" vertical="top" textRotation="0" wrapText="true" indent="0" shrinkToFit="false"/>
      <protection locked="true" hidden="false"/>
    </xf>
    <xf numFmtId="168" fontId="7" fillId="0" borderId="1" xfId="0" applyFont="true" applyBorder="true" applyAlignment="true" applyProtection="false">
      <alignment horizontal="center" vertical="top" textRotation="0" wrapText="true" indent="0" shrinkToFit="false"/>
      <protection locked="true" hidden="false"/>
    </xf>
    <xf numFmtId="169" fontId="7" fillId="0" borderId="1" xfId="0" applyFont="true" applyBorder="true" applyAlignment="true" applyProtection="false">
      <alignment horizontal="center" vertical="top" textRotation="0" wrapText="true" indent="0" shrinkToFit="false"/>
      <protection locked="true" hidden="false"/>
    </xf>
    <xf numFmtId="164" fontId="8" fillId="0" borderId="1" xfId="0" applyFont="true" applyBorder="true" applyAlignment="true" applyProtection="false">
      <alignment horizontal="center" vertical="top" textRotation="0" wrapText="true" indent="0" shrinkToFit="false"/>
      <protection locked="true" hidden="false"/>
    </xf>
    <xf numFmtId="168" fontId="8" fillId="0" borderId="1" xfId="0" applyFont="true" applyBorder="true" applyAlignment="true" applyProtection="false">
      <alignment horizontal="center" vertical="top" textRotation="0" wrapText="true" indent="0" shrinkToFit="false"/>
      <protection locked="true" hidden="false"/>
    </xf>
    <xf numFmtId="164" fontId="8" fillId="0" borderId="0" xfId="0" applyFont="true" applyBorder="true" applyAlignment="true" applyProtection="false">
      <alignment horizontal="general" vertical="top" textRotation="0" wrapText="true" indent="0" shrinkToFit="false"/>
      <protection locked="true" hidden="false"/>
    </xf>
    <xf numFmtId="170" fontId="9" fillId="2" borderId="1" xfId="0" applyFont="true" applyBorder="true" applyAlignment="true" applyProtection="false">
      <alignment horizontal="center" vertical="top" textRotation="0" wrapText="false" indent="0" shrinkToFit="false"/>
      <protection locked="true" hidden="false"/>
    </xf>
    <xf numFmtId="169" fontId="8" fillId="0" borderId="1" xfId="0" applyFont="true" applyBorder="true" applyAlignment="true" applyProtection="false">
      <alignment horizontal="center" vertical="top" textRotation="0" wrapText="false" indent="0" shrinkToFit="false"/>
      <protection locked="true" hidden="false"/>
    </xf>
    <xf numFmtId="164" fontId="8" fillId="0" borderId="0" xfId="0" applyFont="true" applyBorder="false" applyAlignment="true" applyProtection="false">
      <alignment horizontal="right" vertical="top" textRotation="0" wrapText="false" indent="0" shrinkToFit="false"/>
      <protection locked="true" hidden="false"/>
    </xf>
    <xf numFmtId="164" fontId="0" fillId="4" borderId="0" xfId="0" applyFont="false" applyBorder="false" applyAlignment="false" applyProtection="false">
      <alignment horizontal="general" vertical="bottom" textRotation="0" wrapText="false" indent="0" shrinkToFit="false"/>
      <protection locked="true" hidden="false"/>
    </xf>
    <xf numFmtId="164" fontId="8" fillId="0" borderId="1" xfId="0" applyFont="true" applyBorder="true" applyAlignment="false" applyProtection="false">
      <alignment horizontal="general" vertical="bottom" textRotation="0" wrapText="false" indent="0" shrinkToFit="false"/>
      <protection locked="true" hidden="false"/>
    </xf>
    <xf numFmtId="167" fontId="7" fillId="0" borderId="1" xfId="0" applyFont="true" applyBorder="true" applyAlignment="true" applyProtection="false">
      <alignment horizontal="center" vertical="top" textRotation="0" wrapText="false" indent="0" shrinkToFit="false"/>
      <protection locked="true" hidden="false"/>
    </xf>
    <xf numFmtId="164" fontId="11" fillId="0" borderId="1" xfId="0" applyFont="true" applyBorder="true" applyAlignment="true" applyProtection="false">
      <alignment horizontal="center" vertical="top" textRotation="0" wrapText="false" indent="0" shrinkToFit="false"/>
      <protection locked="true" hidden="false"/>
    </xf>
    <xf numFmtId="164" fontId="19" fillId="0" borderId="0" xfId="0" applyFont="true" applyBorder="true" applyAlignment="true" applyProtection="false">
      <alignment horizontal="general" vertical="top" textRotation="0" wrapText="true" indent="0" shrinkToFit="false"/>
      <protection locked="true" hidden="false"/>
    </xf>
    <xf numFmtId="164" fontId="16" fillId="6" borderId="0" xfId="0" applyFont="true" applyBorder="false" applyAlignment="true" applyProtection="false">
      <alignment horizontal="general" vertical="top" textRotation="0" wrapText="false" indent="0" shrinkToFit="false"/>
      <protection locked="true" hidden="false"/>
    </xf>
    <xf numFmtId="164" fontId="16" fillId="6" borderId="0" xfId="0" applyFont="true" applyBorder="false" applyAlignment="true" applyProtection="false">
      <alignment horizontal="general" vertical="top" textRotation="0" wrapText="true" indent="0" shrinkToFit="false"/>
      <protection locked="true" hidden="false"/>
    </xf>
    <xf numFmtId="164" fontId="7" fillId="6" borderId="0" xfId="0" applyFont="true" applyBorder="false" applyAlignment="true" applyProtection="false">
      <alignment horizontal="center" vertical="top" textRotation="0" wrapText="false" indent="0" shrinkToFit="false"/>
      <protection locked="true" hidden="false"/>
    </xf>
    <xf numFmtId="164" fontId="7" fillId="0" borderId="0" xfId="0" applyFont="true" applyBorder="false" applyAlignment="true" applyProtection="false">
      <alignment horizontal="center" vertical="top" textRotation="0" wrapText="false" indent="0" shrinkToFit="false"/>
      <protection locked="true" hidden="false"/>
    </xf>
    <xf numFmtId="164" fontId="11" fillId="3" borderId="0" xfId="0" applyFont="true" applyBorder="false" applyAlignment="true" applyProtection="false">
      <alignment horizontal="center" vertical="top" textRotation="0" wrapText="false" indent="0" shrinkToFit="false"/>
      <protection locked="true" hidden="false"/>
    </xf>
    <xf numFmtId="164" fontId="20"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1">
    <dxf>
      <font>
        <name val="Arial"/>
        <charset val="1"/>
        <family val="0"/>
        <b val="1"/>
        <color rgb="FF1A7F37"/>
      </font>
    </dxf>
    <dxf>
      <fill>
        <patternFill patternType="solid">
          <fgColor rgb="FF5344F4"/>
          <bgColor rgb="FF000000"/>
        </patternFill>
      </fill>
    </dxf>
    <dxf>
      <fill>
        <patternFill patternType="solid">
          <fgColor rgb="FFE9E6FB"/>
          <bgColor rgb="FF000000"/>
        </patternFill>
      </fill>
    </dxf>
    <dxf>
      <fill>
        <patternFill patternType="solid">
          <fgColor rgb="FFFFF7D6"/>
          <bgColor rgb="FF000000"/>
        </patternFill>
      </fill>
    </dxf>
    <dxf>
      <fill>
        <patternFill patternType="solid">
          <bgColor rgb="FF000000"/>
        </patternFill>
      </fill>
    </dxf>
    <dxf>
      <fill>
        <patternFill patternType="solid">
          <fgColor rgb="FF0000FF"/>
          <bgColor rgb="FF000000"/>
        </patternFill>
      </fill>
    </dxf>
    <dxf>
      <fill>
        <patternFill patternType="solid">
          <fgColor rgb="FF1E1E26"/>
          <bgColor rgb="FF000000"/>
        </patternFill>
      </fill>
    </dxf>
    <dxf>
      <fill>
        <patternFill patternType="solid">
          <fgColor rgb="FFFFFFFF"/>
          <bgColor rgb="FF000000"/>
        </patternFill>
      </fill>
    </dxf>
    <dxf>
      <fill>
        <patternFill patternType="solid">
          <fgColor rgb="FF000000"/>
          <bgColor rgb="FF000000"/>
        </patternFill>
      </fill>
    </dxf>
    <dxf>
      <fill>
        <patternFill patternType="solid">
          <fgColor rgb="FF545473"/>
          <bgColor rgb="FF000000"/>
        </patternFill>
      </fill>
    </dxf>
    <dxf>
      <font>
        <name val="Arial"/>
        <charset val="1"/>
        <family val="0"/>
        <b val="1"/>
        <color rgb="FF1A7F37"/>
      </font>
      <fill>
        <patternFill>
          <bgColor rgb="FFD1F4DC"/>
        </patternFill>
      </fill>
    </dxf>
    <dxf>
      <font>
        <name val="Arial"/>
        <charset val="1"/>
        <family val="0"/>
        <b val="1"/>
        <color rgb="FF3F6212"/>
      </font>
      <fill>
        <patternFill>
          <bgColor rgb="FFE7F6D5"/>
        </patternFill>
      </fill>
    </dxf>
    <dxf>
      <font>
        <name val="Arial"/>
        <charset val="1"/>
        <family val="0"/>
        <b val="1"/>
        <color rgb="FF9A3412"/>
      </font>
      <fill>
        <patternFill>
          <bgColor rgb="FFFFE9C7"/>
        </patternFill>
      </fill>
    </dxf>
    <dxf>
      <font>
        <name val="Arial"/>
        <charset val="1"/>
        <family val="0"/>
        <b val="1"/>
        <color rgb="FFB42318"/>
      </font>
      <fill>
        <patternFill>
          <bgColor rgb="FFFDE2E1"/>
        </patternFill>
      </fill>
    </dxf>
    <dxf>
      <font>
        <name val="Arial"/>
        <charset val="1"/>
        <family val="0"/>
        <b val="1"/>
        <color rgb="FF8F1D1D"/>
      </font>
      <fill>
        <patternFill>
          <bgColor rgb="FFF9CFCF"/>
        </patternFill>
      </fill>
    </dxf>
    <dxf>
      <font>
        <name val="Arial"/>
        <charset val="1"/>
        <family val="0"/>
        <b val="1"/>
        <color rgb="FF0000FF"/>
      </font>
    </dxf>
    <dxf>
      <font>
        <name val="Arial"/>
        <charset val="1"/>
        <family val="0"/>
        <strike val="1"/>
        <color rgb="FFA0A0A0"/>
      </font>
    </dxf>
    <dxf>
      <fill>
        <patternFill>
          <bgColor rgb="FFD1F4DC"/>
        </patternFill>
      </fill>
    </dxf>
    <dxf>
      <fill>
        <patternFill>
          <bgColor rgb="FFFFF3C4"/>
        </patternFill>
      </fill>
    </dxf>
    <dxf>
      <fill>
        <patternFill>
          <bgColor rgb="FFFDE2E1"/>
        </patternFill>
      </fill>
    </dxf>
    <dxf>
      <font>
        <name val="Arial"/>
        <charset val="1"/>
        <family val="0"/>
        <b val="1"/>
        <color rgb="FF9A3412"/>
      </font>
      <fill>
        <patternFill>
          <bgColor rgb="FFFFF3C4"/>
        </patternFill>
      </fill>
    </dxf>
  </dxfs>
  <colors>
    <indexedColors>
      <rgbColor rgb="FF000000"/>
      <rgbColor rgb="FFFFFFFF"/>
      <rgbColor rgb="FFFF0000"/>
      <rgbColor rgb="FF00FF00"/>
      <rgbColor rgb="FF0000FF"/>
      <rgbColor rgb="FFFFFF00"/>
      <rgbColor rgb="FFFF00FF"/>
      <rgbColor rgb="FF00FFFF"/>
      <rgbColor rgb="FF8F1D1D"/>
      <rgbColor rgb="FF1A7F37"/>
      <rgbColor rgb="FF000080"/>
      <rgbColor rgb="FF808000"/>
      <rgbColor rgb="FF800080"/>
      <rgbColor rgb="FF008080"/>
      <rgbColor rgb="FFE9E6FB"/>
      <rgbColor rgb="FF808080"/>
      <rgbColor rgb="FF9999FF"/>
      <rgbColor rgb="FFB42318"/>
      <rgbColor rgb="FFFFF7D6"/>
      <rgbColor rgb="FFE7F6D5"/>
      <rgbColor rgb="FF660066"/>
      <rgbColor rgb="FFFF8080"/>
      <rgbColor rgb="FF0066CC"/>
      <rgbColor rgb="FFD9D6EA"/>
      <rgbColor rgb="FF000080"/>
      <rgbColor rgb="FFFF00FF"/>
      <rgbColor rgb="FFFFFF00"/>
      <rgbColor rgb="FF00FFFF"/>
      <rgbColor rgb="FF800080"/>
      <rgbColor rgb="FF800000"/>
      <rgbColor rgb="FF008080"/>
      <rgbColor rgb="FF0000FF"/>
      <rgbColor rgb="FF00CCFF"/>
      <rgbColor rgb="FFF4F4F7"/>
      <rgbColor rgb="FFD1F4DC"/>
      <rgbColor rgb="FFFFF3C4"/>
      <rgbColor rgb="FFFFE9C7"/>
      <rgbColor rgb="FFFDE2E1"/>
      <rgbColor rgb="FFCC99FF"/>
      <rgbColor rgb="FFF9CFCF"/>
      <rgbColor rgb="FF5344F4"/>
      <rgbColor rgb="FF33CCCC"/>
      <rgbColor rgb="FF99CC00"/>
      <rgbColor rgb="FFFFCC00"/>
      <rgbColor rgb="FFFF9900"/>
      <rgbColor rgb="FFFF6600"/>
      <rgbColor rgb="FF545473"/>
      <rgbColor rgb="FFA0A0A0"/>
      <rgbColor rgb="FF003366"/>
      <rgbColor rgb="FF339966"/>
      <rgbColor rgb="FF14111F"/>
      <rgbColor rgb="FF3F6212"/>
      <rgbColor rgb="FF9A3412"/>
      <rgbColor rgb="FF993366"/>
      <rgbColor rgb="FF333399"/>
      <rgbColor rgb="FF1E1E26"/>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internalauditguide.com/2026/09/audit-management-system-selection/" TargetMode="External"/><Relationship Id="rId2" Type="http://schemas.openxmlformats.org/officeDocument/2006/relationships/hyperlink" Target="https://internalauditguide.com/2026/09/audit-software-demo-script/" TargetMode="External"/><Relationship Id="rId3" Type="http://schemas.openxmlformats.org/officeDocument/2006/relationships/hyperlink" Target="https://internalauditguide.com/2026/09/audit-software-due-diligence/" TargetMode="External"/><Relationship Id="rId4" Type="http://schemas.openxmlformats.org/officeDocument/2006/relationships/hyperlink" Target="https://internalauditguide.com/2026/09/internal-audit-software-pricing/" TargetMode="External"/><Relationship Id="rId5" Type="http://schemas.openxmlformats.org/officeDocument/2006/relationships/hyperlink" Target="https://internalauditguide.com/internal-audit-software/" TargetMode="External"/><Relationship Id="rId6" Type="http://schemas.openxmlformats.org/officeDocument/2006/relationships/hyperlink" Target="https://internalauditguide.com/internal-audit-software/requirements-matrix/" TargetMode="External"/>
</Relationships>
</file>

<file path=xl/worksheets/_rels/sheet3.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344F4"/>
    <pageSetUpPr fitToPage="true"/>
  </sheetPr>
  <dimension ref="B2:C43"/>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6"/>
    <col collapsed="false" customWidth="true" hidden="false" outlineLevel="0" max="3" min="3" style="0" width="100"/>
  </cols>
  <sheetData>
    <row r="2" customFormat="false" ht="30" hidden="false" customHeight="true" outlineLevel="0" collapsed="false">
      <c r="B2" s="1" t="s">
        <v>0</v>
      </c>
      <c r="C2" s="1"/>
    </row>
    <row r="3" customFormat="false" ht="15" hidden="false" customHeight="true" outlineLevel="0" collapsed="false">
      <c r="B3" s="2" t="s">
        <v>1</v>
      </c>
      <c r="C3" s="2"/>
    </row>
    <row r="5" customFormat="false" ht="15" hidden="false" customHeight="true" outlineLevel="0" collapsed="false">
      <c r="B5" s="3" t="s">
        <v>2</v>
      </c>
      <c r="C5" s="3"/>
    </row>
    <row r="6" customFormat="false" ht="66" hidden="false" customHeight="true" outlineLevel="0" collapsed="false">
      <c r="B6" s="4" t="s">
        <v>3</v>
      </c>
      <c r="C6" s="4"/>
    </row>
    <row r="8" customFormat="false" ht="15" hidden="false" customHeight="true" outlineLevel="0" collapsed="false">
      <c r="B8" s="3" t="s">
        <v>4</v>
      </c>
      <c r="C8" s="3"/>
    </row>
    <row r="9" customFormat="false" ht="28.5" hidden="false" customHeight="true" outlineLevel="0" collapsed="false">
      <c r="B9" s="5" t="s">
        <v>5</v>
      </c>
      <c r="C9" s="6" t="s">
        <v>6</v>
      </c>
    </row>
    <row r="10" customFormat="false" ht="28.5" hidden="false" customHeight="true" outlineLevel="0" collapsed="false">
      <c r="B10" s="5" t="s">
        <v>7</v>
      </c>
      <c r="C10" s="6" t="s">
        <v>8</v>
      </c>
    </row>
    <row r="11" customFormat="false" ht="28.5" hidden="false" customHeight="true" outlineLevel="0" collapsed="false">
      <c r="B11" s="5" t="s">
        <v>9</v>
      </c>
      <c r="C11" s="6" t="s">
        <v>10</v>
      </c>
    </row>
    <row r="12" customFormat="false" ht="28.5" hidden="false" customHeight="true" outlineLevel="0" collapsed="false">
      <c r="B12" s="5" t="s">
        <v>11</v>
      </c>
      <c r="C12" s="6" t="s">
        <v>12</v>
      </c>
    </row>
    <row r="13" customFormat="false" ht="28.5" hidden="false" customHeight="true" outlineLevel="0" collapsed="false">
      <c r="B13" s="5" t="s">
        <v>13</v>
      </c>
      <c r="C13" s="6" t="s">
        <v>14</v>
      </c>
    </row>
    <row r="14" customFormat="false" ht="28.5" hidden="false" customHeight="true" outlineLevel="0" collapsed="false">
      <c r="B14" s="5" t="s">
        <v>15</v>
      </c>
      <c r="C14" s="6" t="s">
        <v>16</v>
      </c>
    </row>
    <row r="15" customFormat="false" ht="28.5" hidden="false" customHeight="true" outlineLevel="0" collapsed="false">
      <c r="B15" s="5" t="s">
        <v>17</v>
      </c>
      <c r="C15" s="6" t="s">
        <v>18</v>
      </c>
    </row>
    <row r="17" customFormat="false" ht="15" hidden="false" customHeight="true" outlineLevel="0" collapsed="false">
      <c r="B17" s="3" t="s">
        <v>19</v>
      </c>
      <c r="C17" s="3"/>
    </row>
    <row r="18" customFormat="false" ht="28.5" hidden="false" customHeight="true" outlineLevel="0" collapsed="false">
      <c r="B18" s="5" t="s">
        <v>20</v>
      </c>
      <c r="C18" s="6" t="s">
        <v>21</v>
      </c>
    </row>
    <row r="19" customFormat="false" ht="28.5" hidden="false" customHeight="true" outlineLevel="0" collapsed="false">
      <c r="B19" s="5" t="s">
        <v>22</v>
      </c>
      <c r="C19" s="6" t="s">
        <v>23</v>
      </c>
    </row>
    <row r="20" customFormat="false" ht="28.5" hidden="false" customHeight="true" outlineLevel="0" collapsed="false">
      <c r="B20" s="5" t="s">
        <v>24</v>
      </c>
      <c r="C20" s="6" t="s">
        <v>25</v>
      </c>
    </row>
    <row r="21" customFormat="false" ht="28.5" hidden="false" customHeight="true" outlineLevel="0" collapsed="false">
      <c r="B21" s="5" t="s">
        <v>26</v>
      </c>
      <c r="C21" s="6" t="s">
        <v>27</v>
      </c>
    </row>
    <row r="22" customFormat="false" ht="15.75" hidden="false" customHeight="true" outlineLevel="0" collapsed="false">
      <c r="B22" s="5" t="s">
        <v>28</v>
      </c>
      <c r="C22" s="6" t="s">
        <v>29</v>
      </c>
    </row>
    <row r="24" customFormat="false" ht="15" hidden="false" customHeight="true" outlineLevel="0" collapsed="false">
      <c r="B24" s="3" t="s">
        <v>30</v>
      </c>
      <c r="C24" s="3"/>
    </row>
    <row r="25" customFormat="false" ht="15" hidden="false" customHeight="false" outlineLevel="0" collapsed="false">
      <c r="B25" s="7" t="s">
        <v>31</v>
      </c>
      <c r="C25" s="8" t="s">
        <v>32</v>
      </c>
    </row>
    <row r="26" customFormat="false" ht="27.75" hidden="false" customHeight="true" outlineLevel="0" collapsed="false">
      <c r="B26" s="9" t="s">
        <v>33</v>
      </c>
      <c r="C26" s="6" t="s">
        <v>34</v>
      </c>
    </row>
    <row r="28" customFormat="false" ht="15" hidden="false" customHeight="true" outlineLevel="0" collapsed="false">
      <c r="B28" s="3" t="s">
        <v>35</v>
      </c>
      <c r="C28" s="3"/>
    </row>
    <row r="29" customFormat="false" ht="27.75" hidden="false" customHeight="true" outlineLevel="0" collapsed="false">
      <c r="B29" s="4" t="s">
        <v>36</v>
      </c>
      <c r="C29" s="4"/>
    </row>
    <row r="30" customFormat="false" ht="27.75" hidden="false" customHeight="true" outlineLevel="0" collapsed="false">
      <c r="B30" s="2" t="s">
        <v>37</v>
      </c>
      <c r="C30" s="2"/>
    </row>
    <row r="32" customFormat="false" ht="15" hidden="false" customHeight="true" outlineLevel="0" collapsed="false">
      <c r="B32" s="3" t="s">
        <v>38</v>
      </c>
      <c r="C32" s="3"/>
    </row>
    <row r="33" customFormat="false" ht="28.5" hidden="false" customHeight="true" outlineLevel="0" collapsed="false">
      <c r="B33" s="5" t="s">
        <v>39</v>
      </c>
      <c r="C33" s="10" t="s">
        <v>40</v>
      </c>
    </row>
    <row r="34" customFormat="false" ht="15.75" hidden="false" customHeight="true" outlineLevel="0" collapsed="false">
      <c r="B34" s="5" t="s">
        <v>41</v>
      </c>
      <c r="C34" s="10" t="s">
        <v>42</v>
      </c>
    </row>
    <row r="35" customFormat="false" ht="15.75" hidden="false" customHeight="true" outlineLevel="0" collapsed="false">
      <c r="B35" s="5" t="s">
        <v>43</v>
      </c>
      <c r="C35" s="10" t="s">
        <v>44</v>
      </c>
    </row>
    <row r="36" customFormat="false" ht="15.75" hidden="false" customHeight="true" outlineLevel="0" collapsed="false">
      <c r="B36" s="5" t="s">
        <v>45</v>
      </c>
      <c r="C36" s="10" t="s">
        <v>46</v>
      </c>
    </row>
    <row r="37" customFormat="false" ht="15.75" hidden="false" customHeight="true" outlineLevel="0" collapsed="false">
      <c r="B37" s="5" t="s">
        <v>47</v>
      </c>
      <c r="C37" s="10" t="s">
        <v>48</v>
      </c>
    </row>
    <row r="38" customFormat="false" ht="15.75" hidden="false" customHeight="true" outlineLevel="0" collapsed="false">
      <c r="B38" s="5" t="s">
        <v>49</v>
      </c>
      <c r="C38" s="10" t="s">
        <v>50</v>
      </c>
    </row>
    <row r="40" customFormat="false" ht="15" hidden="false" customHeight="true" outlineLevel="0" collapsed="false">
      <c r="B40" s="3" t="s">
        <v>51</v>
      </c>
      <c r="C40" s="3"/>
    </row>
    <row r="41" customFormat="false" ht="42" hidden="false" customHeight="true" outlineLevel="0" collapsed="false">
      <c r="B41" s="11" t="s">
        <v>52</v>
      </c>
      <c r="C41" s="11"/>
    </row>
    <row r="42" customFormat="false" ht="28.5" hidden="false" customHeight="true" outlineLevel="0" collapsed="false">
      <c r="B42" s="11" t="s">
        <v>53</v>
      </c>
      <c r="C42" s="11"/>
    </row>
    <row r="43" customFormat="false" ht="15.75" hidden="false" customHeight="true" outlineLevel="0" collapsed="false">
      <c r="B43" s="11" t="s">
        <v>54</v>
      </c>
      <c r="C43" s="11"/>
    </row>
  </sheetData>
  <mergeCells count="15">
    <mergeCell ref="B2:C2"/>
    <mergeCell ref="B3:C3"/>
    <mergeCell ref="B5:C5"/>
    <mergeCell ref="B6:C6"/>
    <mergeCell ref="B8:C8"/>
    <mergeCell ref="B17:C17"/>
    <mergeCell ref="B24:C24"/>
    <mergeCell ref="B28:C28"/>
    <mergeCell ref="B29:C29"/>
    <mergeCell ref="B30:C30"/>
    <mergeCell ref="B32:C32"/>
    <mergeCell ref="B40:C40"/>
    <mergeCell ref="B41:C41"/>
    <mergeCell ref="B42:C42"/>
    <mergeCell ref="B43:C43"/>
  </mergeCells>
  <hyperlinks>
    <hyperlink ref="C33" r:id="rId1" display="Selecting an audit management system: the weights, priorities and codes come from this guide, and 34 of the requirements (A1 to A6, B1 to B7, C1 to C6, D1 to D4, E1 to E5 and F1 to F6) are its template, word for word."/>
    <hyperlink ref="C34" r:id="rId2" display="The audit software demo script: the 25 scenarios and the 0 to 3 scale."/>
    <hyperlink ref="C35" r:id="rId3" display="Audit software due diligence: security, data, AI and ownership questions behind the security and vendor lines."/>
    <hyperlink ref="C36" r:id="rId4" display="Internal audit software pricing: what things really cost, for the pricing conversation the demo cannot have."/>
    <hyperlink ref="C37" r:id="rId5" display="Internal audit software: the independent buyer's guide, with every review and comparison."/>
    <hyperlink ref="C38" r:id="rId6" display="The requirements matrix page, with notes on how to use it."/>
  </hyperlinks>
  <printOptions headings="false" gridLines="false" gridLinesSet="true" horizontalCentered="false" verticalCentered="false"/>
  <pageMargins left="0.4" right="0.4"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344F4"/>
    <pageSetUpPr fitToPage="true"/>
  </sheetPr>
  <dimension ref="B2:J3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4"/>
    <col collapsed="false" customWidth="true" hidden="false" outlineLevel="0" max="3" min="3" style="0" width="44"/>
    <col collapsed="false" customWidth="true" hidden="false" outlineLevel="0" max="6" min="4" style="0" width="11"/>
    <col collapsed="false" customWidth="true" hidden="false" outlineLevel="0" max="8" min="7" style="0" width="13"/>
    <col collapsed="false" customWidth="true" hidden="false" outlineLevel="0" max="9" min="9" style="0" width="12"/>
    <col collapsed="false" customWidth="true" hidden="false" outlineLevel="0" max="10" min="10" style="0" width="40"/>
  </cols>
  <sheetData>
    <row r="2" customFormat="false" ht="22.05" hidden="false" customHeight="false" outlineLevel="0" collapsed="false">
      <c r="B2" s="12" t="s">
        <v>55</v>
      </c>
    </row>
    <row r="3" customFormat="false" ht="15" hidden="false" customHeight="false" outlineLevel="0" collapsed="false">
      <c r="B3" s="13" t="s">
        <v>56</v>
      </c>
    </row>
    <row r="5" customFormat="false" ht="15" hidden="false" customHeight="false" outlineLevel="0" collapsed="false">
      <c r="B5" s="5" t="s">
        <v>57</v>
      </c>
      <c r="C5" s="14" t="s">
        <v>58</v>
      </c>
    </row>
    <row r="6" customFormat="false" ht="15" hidden="false" customHeight="false" outlineLevel="0" collapsed="false">
      <c r="B6" s="5" t="s">
        <v>59</v>
      </c>
      <c r="C6" s="14" t="s">
        <v>60</v>
      </c>
    </row>
    <row r="7" customFormat="false" ht="15" hidden="false" customHeight="false" outlineLevel="0" collapsed="false">
      <c r="B7" s="5" t="s">
        <v>61</v>
      </c>
      <c r="C7" s="15"/>
    </row>
    <row r="9" customFormat="false" ht="15" hidden="false" customHeight="false" outlineLevel="0" collapsed="false">
      <c r="B9" s="5" t="s">
        <v>62</v>
      </c>
      <c r="C9" s="16" t="s">
        <v>63</v>
      </c>
    </row>
    <row r="10" customFormat="false" ht="15" hidden="false" customHeight="false" outlineLevel="0" collapsed="false">
      <c r="B10" s="8" t="s">
        <v>64</v>
      </c>
      <c r="C10" s="14" t="s">
        <v>65</v>
      </c>
    </row>
    <row r="11" customFormat="false" ht="15" hidden="false" customHeight="false" outlineLevel="0" collapsed="false">
      <c r="B11" s="8" t="s">
        <v>66</v>
      </c>
      <c r="C11" s="14" t="s">
        <v>67</v>
      </c>
    </row>
    <row r="12" customFormat="false" ht="15" hidden="false" customHeight="false" outlineLevel="0" collapsed="false">
      <c r="B12" s="8" t="s">
        <v>68</v>
      </c>
      <c r="C12" s="14" t="s">
        <v>69</v>
      </c>
    </row>
    <row r="13" customFormat="false" ht="15" hidden="false" customHeight="false" outlineLevel="0" collapsed="false">
      <c r="B13" s="8" t="s">
        <v>70</v>
      </c>
      <c r="C13" s="14" t="s">
        <v>71</v>
      </c>
    </row>
    <row r="14" customFormat="false" ht="15" hidden="false" customHeight="false" outlineLevel="0" collapsed="false">
      <c r="B14" s="8" t="s">
        <v>72</v>
      </c>
      <c r="C14" s="14" t="s">
        <v>73</v>
      </c>
    </row>
    <row r="16" customFormat="false" ht="15" hidden="false" customHeight="false" outlineLevel="0" collapsed="false">
      <c r="B16" s="5" t="s">
        <v>74</v>
      </c>
    </row>
    <row r="17" customFormat="false" ht="15" hidden="false" customHeight="false" outlineLevel="0" collapsed="false">
      <c r="B17" s="17" t="s">
        <v>75</v>
      </c>
      <c r="C17" s="17" t="s">
        <v>76</v>
      </c>
      <c r="D17" s="17" t="s">
        <v>77</v>
      </c>
    </row>
    <row r="18" customFormat="false" ht="23.85" hidden="false" customHeight="false" outlineLevel="0" collapsed="false">
      <c r="B18" s="18" t="s">
        <v>78</v>
      </c>
      <c r="C18" s="19" t="s">
        <v>79</v>
      </c>
      <c r="D18" s="20" t="n">
        <v>1</v>
      </c>
    </row>
    <row r="19" customFormat="false" ht="23.85" hidden="false" customHeight="false" outlineLevel="0" collapsed="false">
      <c r="B19" s="18" t="s">
        <v>80</v>
      </c>
      <c r="C19" s="19" t="s">
        <v>81</v>
      </c>
      <c r="D19" s="20" t="n">
        <v>0.75</v>
      </c>
    </row>
    <row r="20" customFormat="false" ht="23.85" hidden="false" customHeight="false" outlineLevel="0" collapsed="false">
      <c r="B20" s="18" t="s">
        <v>82</v>
      </c>
      <c r="C20" s="19" t="s">
        <v>83</v>
      </c>
      <c r="D20" s="20" t="n">
        <v>0.25</v>
      </c>
    </row>
    <row r="21" customFormat="false" ht="23.85" hidden="false" customHeight="false" outlineLevel="0" collapsed="false">
      <c r="B21" s="18" t="s">
        <v>84</v>
      </c>
      <c r="C21" s="19" t="s">
        <v>85</v>
      </c>
      <c r="D21" s="20" t="n">
        <v>0</v>
      </c>
    </row>
    <row r="22" customFormat="false" ht="15" hidden="false" customHeight="false" outlineLevel="0" collapsed="false">
      <c r="B22" s="18" t="s">
        <v>86</v>
      </c>
      <c r="C22" s="19" t="s">
        <v>87</v>
      </c>
      <c r="D22" s="20" t="n">
        <v>0</v>
      </c>
    </row>
    <row r="23" customFormat="false" ht="25.5" hidden="false" customHeight="true" outlineLevel="0" collapsed="false">
      <c r="B23" s="21" t="s">
        <v>88</v>
      </c>
      <c r="C23" s="21"/>
      <c r="D23" s="21"/>
      <c r="E23" s="21"/>
      <c r="F23" s="21"/>
      <c r="G23" s="21"/>
      <c r="H23" s="21"/>
      <c r="I23" s="21"/>
      <c r="J23" s="21"/>
    </row>
    <row r="25" customFormat="false" ht="25.5" hidden="false" customHeight="true" outlineLevel="0" collapsed="false">
      <c r="B25" s="5" t="s">
        <v>89</v>
      </c>
      <c r="C25" s="21" t="s">
        <v>90</v>
      </c>
      <c r="D25" s="21"/>
      <c r="E25" s="21"/>
      <c r="F25" s="21"/>
      <c r="G25" s="21"/>
      <c r="H25" s="21"/>
      <c r="I25" s="21"/>
      <c r="J25" s="21"/>
    </row>
    <row r="26" customFormat="false" ht="30" hidden="false" customHeight="true" outlineLevel="0" collapsed="false">
      <c r="B26" s="17" t="s">
        <v>91</v>
      </c>
      <c r="C26" s="17" t="s">
        <v>92</v>
      </c>
      <c r="D26" s="22" t="s">
        <v>93</v>
      </c>
      <c r="E26" s="22" t="s">
        <v>60</v>
      </c>
      <c r="F26" s="22" t="s">
        <v>94</v>
      </c>
      <c r="G26" s="22" t="s">
        <v>95</v>
      </c>
      <c r="H26" s="22" t="s">
        <v>96</v>
      </c>
      <c r="I26" s="22" t="s">
        <v>97</v>
      </c>
      <c r="J26" s="22" t="s">
        <v>98</v>
      </c>
    </row>
    <row r="27" customFormat="false" ht="37.5" hidden="false" customHeight="true" outlineLevel="0" collapsed="false">
      <c r="B27" s="23" t="s">
        <v>99</v>
      </c>
      <c r="C27" s="24" t="s">
        <v>100</v>
      </c>
      <c r="D27" s="25" t="n">
        <v>15</v>
      </c>
      <c r="E27" s="25" t="n">
        <v>15</v>
      </c>
      <c r="F27" s="25" t="n">
        <v>12</v>
      </c>
      <c r="G27" s="26" t="n">
        <f aca="false">INDEX(D27:F27,MATCH($C$6,$D$26:$F$26,0))</f>
        <v>15</v>
      </c>
      <c r="H27" s="27"/>
      <c r="I27" s="28" t="n">
        <f aca="false">IF(H27="",G27,H27)</f>
        <v>15</v>
      </c>
      <c r="J27" s="14"/>
    </row>
    <row r="28" customFormat="false" ht="49.5" hidden="false" customHeight="true" outlineLevel="0" collapsed="false">
      <c r="B28" s="23" t="s">
        <v>101</v>
      </c>
      <c r="C28" s="24" t="s">
        <v>102</v>
      </c>
      <c r="D28" s="25" t="n">
        <v>25</v>
      </c>
      <c r="E28" s="25" t="n">
        <v>22</v>
      </c>
      <c r="F28" s="25" t="n">
        <v>18</v>
      </c>
      <c r="G28" s="26" t="n">
        <f aca="false">INDEX(D28:F28,MATCH($C$6,$D$26:$F$26,0))</f>
        <v>22</v>
      </c>
      <c r="H28" s="27"/>
      <c r="I28" s="28" t="n">
        <f aca="false">IF(H28="",G28,H28)</f>
        <v>22</v>
      </c>
      <c r="J28" s="14"/>
    </row>
    <row r="29" customFormat="false" ht="49.5" hidden="false" customHeight="true" outlineLevel="0" collapsed="false">
      <c r="B29" s="23" t="s">
        <v>103</v>
      </c>
      <c r="C29" s="24" t="s">
        <v>104</v>
      </c>
      <c r="D29" s="25" t="n">
        <v>25</v>
      </c>
      <c r="E29" s="25" t="n">
        <v>20</v>
      </c>
      <c r="F29" s="25" t="n">
        <v>15</v>
      </c>
      <c r="G29" s="26" t="n">
        <f aca="false">INDEX(D29:F29,MATCH($C$6,$D$26:$F$26,0))</f>
        <v>20</v>
      </c>
      <c r="H29" s="27"/>
      <c r="I29" s="28" t="n">
        <f aca="false">IF(H29="",G29,H29)</f>
        <v>20</v>
      </c>
      <c r="J29" s="14"/>
    </row>
    <row r="30" customFormat="false" ht="37.5" hidden="false" customHeight="true" outlineLevel="0" collapsed="false">
      <c r="B30" s="23" t="s">
        <v>105</v>
      </c>
      <c r="C30" s="24" t="s">
        <v>106</v>
      </c>
      <c r="D30" s="25" t="n">
        <v>15</v>
      </c>
      <c r="E30" s="25" t="n">
        <v>12</v>
      </c>
      <c r="F30" s="25" t="n">
        <v>12</v>
      </c>
      <c r="G30" s="26" t="n">
        <f aca="false">INDEX(D30:F30,MATCH($C$6,$D$26:$F$26,0))</f>
        <v>12</v>
      </c>
      <c r="H30" s="27"/>
      <c r="I30" s="28" t="n">
        <f aca="false">IF(H30="",G30,H30)</f>
        <v>12</v>
      </c>
      <c r="J30" s="14"/>
    </row>
    <row r="31" customFormat="false" ht="37.5" hidden="false" customHeight="true" outlineLevel="0" collapsed="false">
      <c r="B31" s="23" t="s">
        <v>107</v>
      </c>
      <c r="C31" s="24" t="s">
        <v>108</v>
      </c>
      <c r="D31" s="25" t="n">
        <v>5</v>
      </c>
      <c r="E31" s="25" t="n">
        <v>10</v>
      </c>
      <c r="F31" s="25" t="n">
        <v>15</v>
      </c>
      <c r="G31" s="26" t="n">
        <f aca="false">INDEX(D31:F31,MATCH($C$6,$D$26:$F$26,0))</f>
        <v>10</v>
      </c>
      <c r="H31" s="27"/>
      <c r="I31" s="28" t="n">
        <f aca="false">IF(H31="",G31,H31)</f>
        <v>10</v>
      </c>
      <c r="J31" s="14"/>
    </row>
    <row r="32" customFormat="false" ht="49.5" hidden="false" customHeight="true" outlineLevel="0" collapsed="false">
      <c r="B32" s="23" t="s">
        <v>109</v>
      </c>
      <c r="C32" s="24" t="s">
        <v>110</v>
      </c>
      <c r="D32" s="25" t="n">
        <v>8</v>
      </c>
      <c r="E32" s="25" t="n">
        <v>10</v>
      </c>
      <c r="F32" s="25" t="n">
        <v>13</v>
      </c>
      <c r="G32" s="26" t="n">
        <f aca="false">INDEX(D32:F32,MATCH($C$6,$D$26:$F$26,0))</f>
        <v>10</v>
      </c>
      <c r="H32" s="27"/>
      <c r="I32" s="28" t="n">
        <f aca="false">IF(H32="",G32,H32)</f>
        <v>10</v>
      </c>
      <c r="J32" s="14"/>
    </row>
    <row r="33" customFormat="false" ht="37.5" hidden="false" customHeight="true" outlineLevel="0" collapsed="false">
      <c r="B33" s="23" t="s">
        <v>111</v>
      </c>
      <c r="C33" s="24" t="s">
        <v>112</v>
      </c>
      <c r="D33" s="25" t="n">
        <v>5</v>
      </c>
      <c r="E33" s="25" t="n">
        <v>6</v>
      </c>
      <c r="F33" s="25" t="n">
        <v>5</v>
      </c>
      <c r="G33" s="26" t="n">
        <f aca="false">INDEX(D33:F33,MATCH($C$6,$D$26:$F$26,0))</f>
        <v>6</v>
      </c>
      <c r="H33" s="27"/>
      <c r="I33" s="28" t="n">
        <f aca="false">IF(H33="",G33,H33)</f>
        <v>6</v>
      </c>
      <c r="J33" s="14"/>
    </row>
    <row r="34" customFormat="false" ht="37.5" hidden="false" customHeight="true" outlineLevel="0" collapsed="false">
      <c r="B34" s="23" t="s">
        <v>113</v>
      </c>
      <c r="C34" s="24" t="s">
        <v>114</v>
      </c>
      <c r="D34" s="25" t="n">
        <v>2</v>
      </c>
      <c r="E34" s="25" t="n">
        <v>5</v>
      </c>
      <c r="F34" s="25" t="n">
        <v>10</v>
      </c>
      <c r="G34" s="26" t="n">
        <f aca="false">INDEX(D34:F34,MATCH($C$6,$D$26:$F$26,0))</f>
        <v>5</v>
      </c>
      <c r="H34" s="27"/>
      <c r="I34" s="28" t="n">
        <f aca="false">IF(H34="",G34,H34)</f>
        <v>5</v>
      </c>
      <c r="J34" s="14"/>
    </row>
    <row r="35" customFormat="false" ht="49.5" hidden="false" customHeight="true" outlineLevel="0" collapsed="false">
      <c r="B35" s="23" t="s">
        <v>115</v>
      </c>
      <c r="C35" s="24" t="s">
        <v>116</v>
      </c>
      <c r="D35" s="25" t="n">
        <v>0</v>
      </c>
      <c r="E35" s="25" t="n">
        <v>0</v>
      </c>
      <c r="F35" s="25" t="n">
        <v>0</v>
      </c>
      <c r="G35" s="26" t="n">
        <f aca="false">INDEX(D35:F35,MATCH($C$6,$D$26:$F$26,0))</f>
        <v>0</v>
      </c>
      <c r="H35" s="27"/>
      <c r="I35" s="28" t="n">
        <f aca="false">IF(H35="",G35,H35)</f>
        <v>0</v>
      </c>
      <c r="J35" s="14"/>
    </row>
    <row r="36" customFormat="false" ht="49.5" hidden="false" customHeight="true" outlineLevel="0" collapsed="false">
      <c r="B36" s="23" t="s">
        <v>117</v>
      </c>
      <c r="C36" s="24" t="s">
        <v>118</v>
      </c>
      <c r="D36" s="25" t="n">
        <v>0</v>
      </c>
      <c r="E36" s="25" t="n">
        <v>0</v>
      </c>
      <c r="F36" s="25" t="n">
        <v>0</v>
      </c>
      <c r="G36" s="26" t="n">
        <f aca="false">INDEX(D36:F36,MATCH($C$6,$D$26:$F$26,0))</f>
        <v>0</v>
      </c>
      <c r="H36" s="27"/>
      <c r="I36" s="28" t="n">
        <f aca="false">IF(H36="",G36,H36)</f>
        <v>0</v>
      </c>
      <c r="J36" s="14"/>
    </row>
    <row r="37" customFormat="false" ht="15" hidden="false" customHeight="false" outlineLevel="0" collapsed="false">
      <c r="B37" s="29" t="s">
        <v>119</v>
      </c>
      <c r="D37" s="30" t="n">
        <f aca="false">SUM(D27:D36)</f>
        <v>100</v>
      </c>
      <c r="E37" s="30" t="n">
        <f aca="false">SUM(E27:E36)</f>
        <v>100</v>
      </c>
      <c r="F37" s="30" t="n">
        <f aca="false">SUM(F27:F36)</f>
        <v>100</v>
      </c>
      <c r="G37" s="30" t="n">
        <f aca="false">SUM(G27:G36)</f>
        <v>100</v>
      </c>
      <c r="I37" s="30" t="n">
        <f aca="false">SUM(I27:I36)</f>
        <v>100</v>
      </c>
      <c r="J37" s="31" t="str">
        <f aca="false">IF(ROUND(I37,6)=100,"OK: weights total 100","Check: weights total "&amp;I37&amp;", not 100")</f>
        <v>OK: weights total 100</v>
      </c>
    </row>
    <row r="39" customFormat="false" ht="27.75" hidden="false" customHeight="true" outlineLevel="0" collapsed="false">
      <c r="B39" s="21" t="s">
        <v>120</v>
      </c>
      <c r="C39" s="21"/>
      <c r="D39" s="21"/>
      <c r="E39" s="21"/>
      <c r="F39" s="21"/>
      <c r="G39" s="21"/>
      <c r="H39" s="21"/>
      <c r="I39" s="21"/>
      <c r="J39" s="21"/>
    </row>
  </sheetData>
  <mergeCells count="3">
    <mergeCell ref="B23:J23"/>
    <mergeCell ref="C25:J25"/>
    <mergeCell ref="B39:J39"/>
  </mergeCells>
  <conditionalFormatting sqref="J37">
    <cfRule type="expression" priority="2" aboveAverage="0" equalAverage="0" bottom="0" percent="0" rank="0" text="" dxfId="0">
      <formula>ROUND($I$37,6)=100</formula>
    </cfRule>
  </conditionalFormatting>
  <dataValidations count="2">
    <dataValidation allowBlank="false" error="Pick one of the three sizes" errorStyle="stop" errorTitle="Team size" operator="between" showDropDown="false" showErrorMessage="false" showInputMessage="false" sqref="C6" type="list">
      <formula1>Lists!$B$4:$B$6</formula1>
      <formula2>0</formula2>
    </dataValidation>
    <dataValidation allowBlank="true" error="Enter a weight between 0 and 100" errorStyle="stop" operator="between" showDropDown="false" showErrorMessage="false" showInputMessage="false" sqref="H27:H36" type="decimal">
      <formula1>0</formula1>
      <formula2>100</formula2>
    </dataValidation>
  </dataValidations>
  <printOptions headings="false" gridLines="false" gridLinesSet="true" horizontalCentered="false" verticalCentered="false"/>
  <pageMargins left="0.4" right="0.4"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344F4"/>
    <pageSetUpPr fitToPage="true"/>
  </sheetPr>
  <dimension ref="A1:U40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1"/>
  <cols>
    <col collapsed="false" customWidth="true" hidden="false" outlineLevel="0" max="1" min="1" style="0" width="7"/>
    <col collapsed="false" customWidth="true" hidden="false" outlineLevel="0" max="2" min="2" style="0" width="66"/>
    <col collapsed="false" customWidth="true" hidden="false" outlineLevel="0" max="3" min="3" style="0" width="24"/>
    <col collapsed="false" customWidth="true" hidden="false" outlineLevel="0" max="4" min="4" style="0" width="9"/>
    <col collapsed="false" customWidth="true" hidden="false" outlineLevel="0" max="9" min="5" style="0" width="14"/>
    <col collapsed="false" customWidth="true" hidden="false" outlineLevel="0" max="10" min="10" style="0" width="10"/>
    <col collapsed="false" customWidth="true" hidden="false" outlineLevel="0" max="11" min="11" style="0" width="22"/>
    <col collapsed="false" customWidth="true" hidden="false" outlineLevel="0" max="12" min="12" style="0" width="30"/>
    <col collapsed="false" customWidth="true" hidden="false" outlineLevel="0" max="13" min="13" style="0" width="9"/>
    <col collapsed="false" customWidth="true" hidden="false" outlineLevel="0" max="14" min="14" style="0" width="24"/>
    <col collapsed="false" customWidth="true" hidden="false" outlineLevel="0" max="15" min="15" style="0" width="32"/>
    <col collapsed="false" customWidth="true" hidden="true" outlineLevel="1" max="21" min="16" style="0" width="8"/>
  </cols>
  <sheetData>
    <row r="1" customFormat="false" ht="22.05" hidden="false" customHeight="false" outlineLevel="0" collapsed="false">
      <c r="A1" s="12" t="s">
        <v>121</v>
      </c>
    </row>
    <row r="2" customFormat="false" ht="27.75" hidden="false" customHeight="true" outlineLevel="0" collapsed="false">
      <c r="A2" s="11" t="s">
        <v>122</v>
      </c>
      <c r="B2" s="11"/>
      <c r="C2" s="11"/>
      <c r="D2" s="11"/>
      <c r="E2" s="11"/>
      <c r="F2" s="11"/>
      <c r="G2" s="11"/>
      <c r="H2" s="11"/>
      <c r="I2" s="11"/>
    </row>
    <row r="3" customFormat="false" ht="15" hidden="false" customHeight="false" outlineLevel="0" collapsed="false">
      <c r="A3" s="32" t="s">
        <v>123</v>
      </c>
      <c r="B3" s="32"/>
      <c r="C3" s="32"/>
      <c r="D3" s="32"/>
      <c r="E3" s="32"/>
      <c r="F3" s="32"/>
      <c r="G3" s="32"/>
      <c r="H3" s="32"/>
      <c r="I3" s="32"/>
    </row>
    <row r="5" customFormat="false" ht="30" hidden="false" customHeight="true" outlineLevel="0" collapsed="false">
      <c r="A5" s="22" t="s">
        <v>124</v>
      </c>
      <c r="B5" s="22" t="s">
        <v>125</v>
      </c>
      <c r="C5" s="22" t="s">
        <v>91</v>
      </c>
      <c r="D5" s="22" t="s">
        <v>126</v>
      </c>
      <c r="E5" s="22" t="str">
        <f aca="false">Setup!$C$10</f>
        <v>Vendor A</v>
      </c>
      <c r="F5" s="22" t="str">
        <f aca="false">Setup!$C$11</f>
        <v>Vendor B</v>
      </c>
      <c r="G5" s="22" t="str">
        <f aca="false">Setup!$C$12</f>
        <v>Vendor C</v>
      </c>
      <c r="H5" s="22" t="str">
        <f aca="false">Setup!$C$13</f>
        <v>Vendor D</v>
      </c>
      <c r="I5" s="22" t="str">
        <f aca="false">Setup!$C$14</f>
        <v>Vendor E</v>
      </c>
      <c r="J5" s="22" t="s">
        <v>127</v>
      </c>
      <c r="K5" s="22" t="s">
        <v>128</v>
      </c>
      <c r="L5" s="22" t="s">
        <v>129</v>
      </c>
      <c r="M5" s="22" t="s">
        <v>130</v>
      </c>
      <c r="N5" s="22" t="s">
        <v>131</v>
      </c>
      <c r="O5" s="22" t="s">
        <v>51</v>
      </c>
      <c r="P5" s="33" t="s">
        <v>132</v>
      </c>
      <c r="Q5" s="33" t="str">
        <f aca="false">"Pts "&amp;Setup!$C$10</f>
        <v>Pts Vendor A</v>
      </c>
      <c r="R5" s="33" t="str">
        <f aca="false">"Pts "&amp;Setup!$C$11</f>
        <v>Pts Vendor B</v>
      </c>
      <c r="S5" s="33" t="str">
        <f aca="false">"Pts "&amp;Setup!$C$12</f>
        <v>Pts Vendor C</v>
      </c>
      <c r="T5" s="33" t="str">
        <f aca="false">"Pts "&amp;Setup!$C$13</f>
        <v>Pts Vendor D</v>
      </c>
      <c r="U5" s="33" t="str">
        <f aca="false">"Pts "&amp;Setup!$C$14</f>
        <v>Pts Vendor E</v>
      </c>
    </row>
    <row r="6" customFormat="false" ht="15" hidden="false" customHeight="false" outlineLevel="0" collapsed="false">
      <c r="A6" s="34" t="s">
        <v>133</v>
      </c>
      <c r="B6" s="34" t="s">
        <v>99</v>
      </c>
      <c r="C6" s="35"/>
      <c r="D6" s="35"/>
      <c r="E6" s="35"/>
      <c r="F6" s="35"/>
      <c r="G6" s="35"/>
      <c r="H6" s="35"/>
      <c r="I6" s="35"/>
      <c r="J6" s="35"/>
      <c r="K6" s="35"/>
      <c r="L6" s="35"/>
      <c r="M6" s="35"/>
      <c r="N6" s="35"/>
      <c r="O6" s="35"/>
      <c r="P6" s="36" t="n">
        <f aca="false">IFERROR(INDEX(Setup!$I$27:$I$36,MATCH($C6,Setup!$B$27:$B$36,0)),0)</f>
        <v>0</v>
      </c>
      <c r="Q6" s="36" t="n">
        <f aca="false">IF(E6="",0,IFERROR(INDEX(Setup!$D$18:$D$22,MATCH(E6,Setup!$B$18:$B$22,0)),0))</f>
        <v>0</v>
      </c>
      <c r="R6" s="36" t="n">
        <f aca="false">IF(F6="",0,IFERROR(INDEX(Setup!$D$18:$D$22,MATCH(F6,Setup!$B$18:$B$22,0)),0))</f>
        <v>0</v>
      </c>
      <c r="S6" s="36" t="n">
        <f aca="false">IF(G6="",0,IFERROR(INDEX(Setup!$D$18:$D$22,MATCH(G6,Setup!$B$18:$B$22,0)),0))</f>
        <v>0</v>
      </c>
      <c r="T6" s="36" t="n">
        <f aca="false">IF(H6="",0,IFERROR(INDEX(Setup!$D$18:$D$22,MATCH(H6,Setup!$B$18:$B$22,0)),0))</f>
        <v>0</v>
      </c>
      <c r="U6" s="36" t="n">
        <f aca="false">IF(I6="",0,IFERROR(INDEX(Setup!$D$18:$D$22,MATCH(I6,Setup!$B$18:$B$22,0)),0))</f>
        <v>0</v>
      </c>
    </row>
    <row r="7" customFormat="false" ht="42" hidden="false" customHeight="true" outlineLevel="0" collapsed="false">
      <c r="A7" s="37" t="s">
        <v>134</v>
      </c>
      <c r="B7" s="6" t="s">
        <v>135</v>
      </c>
      <c r="C7" s="38" t="s">
        <v>99</v>
      </c>
      <c r="D7" s="39" t="s">
        <v>136</v>
      </c>
      <c r="E7" s="39"/>
      <c r="F7" s="39"/>
      <c r="G7" s="39"/>
      <c r="H7" s="39"/>
      <c r="I7" s="39"/>
      <c r="J7" s="40" t="s">
        <v>136</v>
      </c>
      <c r="K7" s="38" t="s">
        <v>137</v>
      </c>
      <c r="L7" s="38" t="s">
        <v>138</v>
      </c>
      <c r="M7" s="41" t="s">
        <v>139</v>
      </c>
      <c r="N7" s="38" t="s">
        <v>140</v>
      </c>
      <c r="O7" s="14"/>
      <c r="P7" s="36" t="n">
        <f aca="false">IFERROR(INDEX(Setup!$I$27:$I$36,MATCH($C7,Setup!$B$27:$B$36,0)),0)</f>
        <v>15</v>
      </c>
      <c r="Q7" s="36" t="n">
        <f aca="false">IF(E7="",0,IFERROR(INDEX(Setup!$D$18:$D$22,MATCH(E7,Setup!$B$18:$B$22,0)),0))</f>
        <v>0</v>
      </c>
      <c r="R7" s="36" t="n">
        <f aca="false">IF(F7="",0,IFERROR(INDEX(Setup!$D$18:$D$22,MATCH(F7,Setup!$B$18:$B$22,0)),0))</f>
        <v>0</v>
      </c>
      <c r="S7" s="36" t="n">
        <f aca="false">IF(G7="",0,IFERROR(INDEX(Setup!$D$18:$D$22,MATCH(G7,Setup!$B$18:$B$22,0)),0))</f>
        <v>0</v>
      </c>
      <c r="T7" s="36" t="n">
        <f aca="false">IF(H7="",0,IFERROR(INDEX(Setup!$D$18:$D$22,MATCH(H7,Setup!$B$18:$B$22,0)),0))</f>
        <v>0</v>
      </c>
      <c r="U7" s="36" t="n">
        <f aca="false">IF(I7="",0,IFERROR(INDEX(Setup!$D$18:$D$22,MATCH(I7,Setup!$B$18:$B$22,0)),0))</f>
        <v>0</v>
      </c>
    </row>
    <row r="8" customFormat="false" ht="28.5" hidden="false" customHeight="true" outlineLevel="0" collapsed="false">
      <c r="A8" s="37" t="s">
        <v>141</v>
      </c>
      <c r="B8" s="6" t="s">
        <v>142</v>
      </c>
      <c r="C8" s="38" t="s">
        <v>99</v>
      </c>
      <c r="D8" s="39" t="s">
        <v>136</v>
      </c>
      <c r="E8" s="39"/>
      <c r="F8" s="39"/>
      <c r="G8" s="39"/>
      <c r="H8" s="39"/>
      <c r="I8" s="39"/>
      <c r="J8" s="40" t="s">
        <v>136</v>
      </c>
      <c r="K8" s="38" t="s">
        <v>137</v>
      </c>
      <c r="L8" s="38" t="s">
        <v>138</v>
      </c>
      <c r="M8" s="41" t="s">
        <v>143</v>
      </c>
      <c r="N8" s="38" t="s">
        <v>140</v>
      </c>
      <c r="O8" s="14"/>
      <c r="P8" s="36" t="n">
        <f aca="false">IFERROR(INDEX(Setup!$I$27:$I$36,MATCH($C8,Setup!$B$27:$B$36,0)),0)</f>
        <v>15</v>
      </c>
      <c r="Q8" s="36" t="n">
        <f aca="false">IF(E8="",0,IFERROR(INDEX(Setup!$D$18:$D$22,MATCH(E8,Setup!$B$18:$B$22,0)),0))</f>
        <v>0</v>
      </c>
      <c r="R8" s="36" t="n">
        <f aca="false">IF(F8="",0,IFERROR(INDEX(Setup!$D$18:$D$22,MATCH(F8,Setup!$B$18:$B$22,0)),0))</f>
        <v>0</v>
      </c>
      <c r="S8" s="36" t="n">
        <f aca="false">IF(G8="",0,IFERROR(INDEX(Setup!$D$18:$D$22,MATCH(G8,Setup!$B$18:$B$22,0)),0))</f>
        <v>0</v>
      </c>
      <c r="T8" s="36" t="n">
        <f aca="false">IF(H8="",0,IFERROR(INDEX(Setup!$D$18:$D$22,MATCH(H8,Setup!$B$18:$B$22,0)),0))</f>
        <v>0</v>
      </c>
      <c r="U8" s="36" t="n">
        <f aca="false">IF(I8="",0,IFERROR(INDEX(Setup!$D$18:$D$22,MATCH(I8,Setup!$B$18:$B$22,0)),0))</f>
        <v>0</v>
      </c>
    </row>
    <row r="9" customFormat="false" ht="28.5" hidden="false" customHeight="true" outlineLevel="0" collapsed="false">
      <c r="A9" s="37" t="s">
        <v>144</v>
      </c>
      <c r="B9" s="6" t="s">
        <v>145</v>
      </c>
      <c r="C9" s="38" t="s">
        <v>99</v>
      </c>
      <c r="D9" s="39" t="s">
        <v>136</v>
      </c>
      <c r="E9" s="39"/>
      <c r="F9" s="39"/>
      <c r="G9" s="39"/>
      <c r="H9" s="39"/>
      <c r="I9" s="39"/>
      <c r="J9" s="40" t="s">
        <v>136</v>
      </c>
      <c r="K9" s="38" t="s">
        <v>137</v>
      </c>
      <c r="L9" s="38" t="s">
        <v>138</v>
      </c>
      <c r="M9" s="41" t="s">
        <v>143</v>
      </c>
      <c r="N9" s="38" t="s">
        <v>140</v>
      </c>
      <c r="O9" s="14"/>
      <c r="P9" s="36" t="n">
        <f aca="false">IFERROR(INDEX(Setup!$I$27:$I$36,MATCH($C9,Setup!$B$27:$B$36,0)),0)</f>
        <v>15</v>
      </c>
      <c r="Q9" s="36" t="n">
        <f aca="false">IF(E9="",0,IFERROR(INDEX(Setup!$D$18:$D$22,MATCH(E9,Setup!$B$18:$B$22,0)),0))</f>
        <v>0</v>
      </c>
      <c r="R9" s="36" t="n">
        <f aca="false">IF(F9="",0,IFERROR(INDEX(Setup!$D$18:$D$22,MATCH(F9,Setup!$B$18:$B$22,0)),0))</f>
        <v>0</v>
      </c>
      <c r="S9" s="36" t="n">
        <f aca="false">IF(G9="",0,IFERROR(INDEX(Setup!$D$18:$D$22,MATCH(G9,Setup!$B$18:$B$22,0)),0))</f>
        <v>0</v>
      </c>
      <c r="T9" s="36" t="n">
        <f aca="false">IF(H9="",0,IFERROR(INDEX(Setup!$D$18:$D$22,MATCH(H9,Setup!$B$18:$B$22,0)),0))</f>
        <v>0</v>
      </c>
      <c r="U9" s="36" t="n">
        <f aca="false">IF(I9="",0,IFERROR(INDEX(Setup!$D$18:$D$22,MATCH(I9,Setup!$B$18:$B$22,0)),0))</f>
        <v>0</v>
      </c>
    </row>
    <row r="10" customFormat="false" ht="27" hidden="false" customHeight="true" outlineLevel="0" collapsed="false">
      <c r="A10" s="37" t="s">
        <v>146</v>
      </c>
      <c r="B10" s="6" t="s">
        <v>147</v>
      </c>
      <c r="C10" s="38" t="s">
        <v>99</v>
      </c>
      <c r="D10" s="39" t="s">
        <v>148</v>
      </c>
      <c r="E10" s="39"/>
      <c r="F10" s="39"/>
      <c r="G10" s="39"/>
      <c r="H10" s="39"/>
      <c r="I10" s="39"/>
      <c r="J10" s="40" t="s">
        <v>148</v>
      </c>
      <c r="K10" s="38" t="s">
        <v>137</v>
      </c>
      <c r="L10" s="38" t="s">
        <v>149</v>
      </c>
      <c r="M10" s="41" t="s">
        <v>150</v>
      </c>
      <c r="N10" s="38" t="s">
        <v>151</v>
      </c>
      <c r="O10" s="14"/>
      <c r="P10" s="36" t="n">
        <f aca="false">IFERROR(INDEX(Setup!$I$27:$I$36,MATCH($C10,Setup!$B$27:$B$36,0)),0)</f>
        <v>15</v>
      </c>
      <c r="Q10" s="36" t="n">
        <f aca="false">IF(E10="",0,IFERROR(INDEX(Setup!$D$18:$D$22,MATCH(E10,Setup!$B$18:$B$22,0)),0))</f>
        <v>0</v>
      </c>
      <c r="R10" s="36" t="n">
        <f aca="false">IF(F10="",0,IFERROR(INDEX(Setup!$D$18:$D$22,MATCH(F10,Setup!$B$18:$B$22,0)),0))</f>
        <v>0</v>
      </c>
      <c r="S10" s="36" t="n">
        <f aca="false">IF(G10="",0,IFERROR(INDEX(Setup!$D$18:$D$22,MATCH(G10,Setup!$B$18:$B$22,0)),0))</f>
        <v>0</v>
      </c>
      <c r="T10" s="36" t="n">
        <f aca="false">IF(H10="",0,IFERROR(INDEX(Setup!$D$18:$D$22,MATCH(H10,Setup!$B$18:$B$22,0)),0))</f>
        <v>0</v>
      </c>
      <c r="U10" s="36" t="n">
        <f aca="false">IF(I10="",0,IFERROR(INDEX(Setup!$D$18:$D$22,MATCH(I10,Setup!$B$18:$B$22,0)),0))</f>
        <v>0</v>
      </c>
    </row>
    <row r="11" customFormat="false" ht="27" hidden="false" customHeight="true" outlineLevel="0" collapsed="false">
      <c r="A11" s="37" t="s">
        <v>152</v>
      </c>
      <c r="B11" s="6" t="s">
        <v>153</v>
      </c>
      <c r="C11" s="38" t="s">
        <v>99</v>
      </c>
      <c r="D11" s="39" t="s">
        <v>148</v>
      </c>
      <c r="E11" s="39"/>
      <c r="F11" s="39"/>
      <c r="G11" s="39"/>
      <c r="H11" s="39"/>
      <c r="I11" s="39"/>
      <c r="J11" s="40" t="s">
        <v>148</v>
      </c>
      <c r="K11" s="38" t="s">
        <v>137</v>
      </c>
      <c r="L11" s="38" t="s">
        <v>138</v>
      </c>
      <c r="M11" s="41"/>
      <c r="N11" s="38" t="s">
        <v>151</v>
      </c>
      <c r="O11" s="14"/>
      <c r="P11" s="36" t="n">
        <f aca="false">IFERROR(INDEX(Setup!$I$27:$I$36,MATCH($C11,Setup!$B$27:$B$36,0)),0)</f>
        <v>15</v>
      </c>
      <c r="Q11" s="36" t="n">
        <f aca="false">IF(E11="",0,IFERROR(INDEX(Setup!$D$18:$D$22,MATCH(E11,Setup!$B$18:$B$22,0)),0))</f>
        <v>0</v>
      </c>
      <c r="R11" s="36" t="n">
        <f aca="false">IF(F11="",0,IFERROR(INDEX(Setup!$D$18:$D$22,MATCH(F11,Setup!$B$18:$B$22,0)),0))</f>
        <v>0</v>
      </c>
      <c r="S11" s="36" t="n">
        <f aca="false">IF(G11="",0,IFERROR(INDEX(Setup!$D$18:$D$22,MATCH(G11,Setup!$B$18:$B$22,0)),0))</f>
        <v>0</v>
      </c>
      <c r="T11" s="36" t="n">
        <f aca="false">IF(H11="",0,IFERROR(INDEX(Setup!$D$18:$D$22,MATCH(H11,Setup!$B$18:$B$22,0)),0))</f>
        <v>0</v>
      </c>
      <c r="U11" s="36" t="n">
        <f aca="false">IF(I11="",0,IFERROR(INDEX(Setup!$D$18:$D$22,MATCH(I11,Setup!$B$18:$B$22,0)),0))</f>
        <v>0</v>
      </c>
    </row>
    <row r="12" customFormat="false" ht="28.5" hidden="false" customHeight="true" outlineLevel="0" collapsed="false">
      <c r="A12" s="37" t="s">
        <v>154</v>
      </c>
      <c r="B12" s="6" t="s">
        <v>155</v>
      </c>
      <c r="C12" s="38" t="s">
        <v>99</v>
      </c>
      <c r="D12" s="39" t="s">
        <v>156</v>
      </c>
      <c r="E12" s="39"/>
      <c r="F12" s="39"/>
      <c r="G12" s="39"/>
      <c r="H12" s="39"/>
      <c r="I12" s="39"/>
      <c r="J12" s="40" t="s">
        <v>156</v>
      </c>
      <c r="K12" s="38" t="s">
        <v>137</v>
      </c>
      <c r="L12" s="38" t="s">
        <v>157</v>
      </c>
      <c r="M12" s="41"/>
      <c r="N12" s="38" t="s">
        <v>158</v>
      </c>
      <c r="O12" s="14"/>
      <c r="P12" s="36" t="n">
        <f aca="false">IFERROR(INDEX(Setup!$I$27:$I$36,MATCH($C12,Setup!$B$27:$B$36,0)),0)</f>
        <v>15</v>
      </c>
      <c r="Q12" s="36" t="n">
        <f aca="false">IF(E12="",0,IFERROR(INDEX(Setup!$D$18:$D$22,MATCH(E12,Setup!$B$18:$B$22,0)),0))</f>
        <v>0</v>
      </c>
      <c r="R12" s="36" t="n">
        <f aca="false">IF(F12="",0,IFERROR(INDEX(Setup!$D$18:$D$22,MATCH(F12,Setup!$B$18:$B$22,0)),0))</f>
        <v>0</v>
      </c>
      <c r="S12" s="36" t="n">
        <f aca="false">IF(G12="",0,IFERROR(INDEX(Setup!$D$18:$D$22,MATCH(G12,Setup!$B$18:$B$22,0)),0))</f>
        <v>0</v>
      </c>
      <c r="T12" s="36" t="n">
        <f aca="false">IF(H12="",0,IFERROR(INDEX(Setup!$D$18:$D$22,MATCH(H12,Setup!$B$18:$B$22,0)),0))</f>
        <v>0</v>
      </c>
      <c r="U12" s="36" t="n">
        <f aca="false">IF(I12="",0,IFERROR(INDEX(Setup!$D$18:$D$22,MATCH(I12,Setup!$B$18:$B$22,0)),0))</f>
        <v>0</v>
      </c>
    </row>
    <row r="13" customFormat="false" ht="28.5" hidden="false" customHeight="true" outlineLevel="0" collapsed="false">
      <c r="A13" s="37" t="s">
        <v>159</v>
      </c>
      <c r="B13" s="6" t="s">
        <v>160</v>
      </c>
      <c r="C13" s="38" t="s">
        <v>99</v>
      </c>
      <c r="D13" s="39" t="s">
        <v>136</v>
      </c>
      <c r="E13" s="39"/>
      <c r="F13" s="39"/>
      <c r="G13" s="39"/>
      <c r="H13" s="39"/>
      <c r="I13" s="39"/>
      <c r="J13" s="40" t="s">
        <v>136</v>
      </c>
      <c r="K13" s="38" t="s">
        <v>137</v>
      </c>
      <c r="L13" s="38" t="s">
        <v>138</v>
      </c>
      <c r="M13" s="41" t="s">
        <v>143</v>
      </c>
      <c r="N13" s="38" t="s">
        <v>151</v>
      </c>
      <c r="O13" s="14"/>
      <c r="P13" s="36" t="n">
        <f aca="false">IFERROR(INDEX(Setup!$I$27:$I$36,MATCH($C13,Setup!$B$27:$B$36,0)),0)</f>
        <v>15</v>
      </c>
      <c r="Q13" s="36" t="n">
        <f aca="false">IF(E13="",0,IFERROR(INDEX(Setup!$D$18:$D$22,MATCH(E13,Setup!$B$18:$B$22,0)),0))</f>
        <v>0</v>
      </c>
      <c r="R13" s="36" t="n">
        <f aca="false">IF(F13="",0,IFERROR(INDEX(Setup!$D$18:$D$22,MATCH(F13,Setup!$B$18:$B$22,0)),0))</f>
        <v>0</v>
      </c>
      <c r="S13" s="36" t="n">
        <f aca="false">IF(G13="",0,IFERROR(INDEX(Setup!$D$18:$D$22,MATCH(G13,Setup!$B$18:$B$22,0)),0))</f>
        <v>0</v>
      </c>
      <c r="T13" s="36" t="n">
        <f aca="false">IF(H13="",0,IFERROR(INDEX(Setup!$D$18:$D$22,MATCH(H13,Setup!$B$18:$B$22,0)),0))</f>
        <v>0</v>
      </c>
      <c r="U13" s="36" t="n">
        <f aca="false">IF(I13="",0,IFERROR(INDEX(Setup!$D$18:$D$22,MATCH(I13,Setup!$B$18:$B$22,0)),0))</f>
        <v>0</v>
      </c>
    </row>
    <row r="14" customFormat="false" ht="28.5" hidden="false" customHeight="true" outlineLevel="0" collapsed="false">
      <c r="A14" s="37" t="s">
        <v>161</v>
      </c>
      <c r="B14" s="6" t="s">
        <v>162</v>
      </c>
      <c r="C14" s="38" t="s">
        <v>99</v>
      </c>
      <c r="D14" s="39" t="s">
        <v>148</v>
      </c>
      <c r="E14" s="39"/>
      <c r="F14" s="39"/>
      <c r="G14" s="39"/>
      <c r="H14" s="39"/>
      <c r="I14" s="39"/>
      <c r="J14" s="40" t="s">
        <v>148</v>
      </c>
      <c r="K14" s="38" t="s">
        <v>137</v>
      </c>
      <c r="L14" s="38" t="s">
        <v>138</v>
      </c>
      <c r="M14" s="41" t="s">
        <v>143</v>
      </c>
      <c r="N14" s="38" t="s">
        <v>140</v>
      </c>
      <c r="O14" s="14"/>
      <c r="P14" s="36" t="n">
        <f aca="false">IFERROR(INDEX(Setup!$I$27:$I$36,MATCH($C14,Setup!$B$27:$B$36,0)),0)</f>
        <v>15</v>
      </c>
      <c r="Q14" s="36" t="n">
        <f aca="false">IF(E14="",0,IFERROR(INDEX(Setup!$D$18:$D$22,MATCH(E14,Setup!$B$18:$B$22,0)),0))</f>
        <v>0</v>
      </c>
      <c r="R14" s="36" t="n">
        <f aca="false">IF(F14="",0,IFERROR(INDEX(Setup!$D$18:$D$22,MATCH(F14,Setup!$B$18:$B$22,0)),0))</f>
        <v>0</v>
      </c>
      <c r="S14" s="36" t="n">
        <f aca="false">IF(G14="",0,IFERROR(INDEX(Setup!$D$18:$D$22,MATCH(G14,Setup!$B$18:$B$22,0)),0))</f>
        <v>0</v>
      </c>
      <c r="T14" s="36" t="n">
        <f aca="false">IF(H14="",0,IFERROR(INDEX(Setup!$D$18:$D$22,MATCH(H14,Setup!$B$18:$B$22,0)),0))</f>
        <v>0</v>
      </c>
      <c r="U14" s="36" t="n">
        <f aca="false">IF(I14="",0,IFERROR(INDEX(Setup!$D$18:$D$22,MATCH(I14,Setup!$B$18:$B$22,0)),0))</f>
        <v>0</v>
      </c>
    </row>
    <row r="15" customFormat="false" ht="28.5" hidden="false" customHeight="true" outlineLevel="0" collapsed="false">
      <c r="A15" s="37" t="s">
        <v>163</v>
      </c>
      <c r="B15" s="6" t="s">
        <v>164</v>
      </c>
      <c r="C15" s="38" t="s">
        <v>99</v>
      </c>
      <c r="D15" s="39" t="s">
        <v>148</v>
      </c>
      <c r="E15" s="39"/>
      <c r="F15" s="39"/>
      <c r="G15" s="39"/>
      <c r="H15" s="39"/>
      <c r="I15" s="39"/>
      <c r="J15" s="40" t="s">
        <v>148</v>
      </c>
      <c r="K15" s="38" t="s">
        <v>137</v>
      </c>
      <c r="L15" s="38" t="s">
        <v>138</v>
      </c>
      <c r="M15" s="41" t="s">
        <v>139</v>
      </c>
      <c r="N15" s="38" t="s">
        <v>140</v>
      </c>
      <c r="O15" s="14"/>
      <c r="P15" s="36" t="n">
        <f aca="false">IFERROR(INDEX(Setup!$I$27:$I$36,MATCH($C15,Setup!$B$27:$B$36,0)),0)</f>
        <v>15</v>
      </c>
      <c r="Q15" s="36" t="n">
        <f aca="false">IF(E15="",0,IFERROR(INDEX(Setup!$D$18:$D$22,MATCH(E15,Setup!$B$18:$B$22,0)),0))</f>
        <v>0</v>
      </c>
      <c r="R15" s="36" t="n">
        <f aca="false">IF(F15="",0,IFERROR(INDEX(Setup!$D$18:$D$22,MATCH(F15,Setup!$B$18:$B$22,0)),0))</f>
        <v>0</v>
      </c>
      <c r="S15" s="36" t="n">
        <f aca="false">IF(G15="",0,IFERROR(INDEX(Setup!$D$18:$D$22,MATCH(G15,Setup!$B$18:$B$22,0)),0))</f>
        <v>0</v>
      </c>
      <c r="T15" s="36" t="n">
        <f aca="false">IF(H15="",0,IFERROR(INDEX(Setup!$D$18:$D$22,MATCH(H15,Setup!$B$18:$B$22,0)),0))</f>
        <v>0</v>
      </c>
      <c r="U15" s="36" t="n">
        <f aca="false">IF(I15="",0,IFERROR(INDEX(Setup!$D$18:$D$22,MATCH(I15,Setup!$B$18:$B$22,0)),0))</f>
        <v>0</v>
      </c>
    </row>
    <row r="16" customFormat="false" ht="28.5" hidden="false" customHeight="true" outlineLevel="0" collapsed="false">
      <c r="A16" s="37" t="s">
        <v>165</v>
      </c>
      <c r="B16" s="6" t="s">
        <v>166</v>
      </c>
      <c r="C16" s="38" t="s">
        <v>99</v>
      </c>
      <c r="D16" s="39" t="s">
        <v>148</v>
      </c>
      <c r="E16" s="39"/>
      <c r="F16" s="39"/>
      <c r="G16" s="39"/>
      <c r="H16" s="39"/>
      <c r="I16" s="39"/>
      <c r="J16" s="40" t="s">
        <v>148</v>
      </c>
      <c r="K16" s="38" t="s">
        <v>137</v>
      </c>
      <c r="L16" s="38" t="s">
        <v>167</v>
      </c>
      <c r="M16" s="41"/>
      <c r="N16" s="38" t="s">
        <v>151</v>
      </c>
      <c r="O16" s="14"/>
      <c r="P16" s="36" t="n">
        <f aca="false">IFERROR(INDEX(Setup!$I$27:$I$36,MATCH($C16,Setup!$B$27:$B$36,0)),0)</f>
        <v>15</v>
      </c>
      <c r="Q16" s="36" t="n">
        <f aca="false">IF(E16="",0,IFERROR(INDEX(Setup!$D$18:$D$22,MATCH(E16,Setup!$B$18:$B$22,0)),0))</f>
        <v>0</v>
      </c>
      <c r="R16" s="36" t="n">
        <f aca="false">IF(F16="",0,IFERROR(INDEX(Setup!$D$18:$D$22,MATCH(F16,Setup!$B$18:$B$22,0)),0))</f>
        <v>0</v>
      </c>
      <c r="S16" s="36" t="n">
        <f aca="false">IF(G16="",0,IFERROR(INDEX(Setup!$D$18:$D$22,MATCH(G16,Setup!$B$18:$B$22,0)),0))</f>
        <v>0</v>
      </c>
      <c r="T16" s="36" t="n">
        <f aca="false">IF(H16="",0,IFERROR(INDEX(Setup!$D$18:$D$22,MATCH(H16,Setup!$B$18:$B$22,0)),0))</f>
        <v>0</v>
      </c>
      <c r="U16" s="36" t="n">
        <f aca="false">IF(I16="",0,IFERROR(INDEX(Setup!$D$18:$D$22,MATCH(I16,Setup!$B$18:$B$22,0)),0))</f>
        <v>0</v>
      </c>
    </row>
    <row r="17" customFormat="false" ht="28.5" hidden="false" customHeight="true" outlineLevel="0" collapsed="false">
      <c r="A17" s="37" t="s">
        <v>168</v>
      </c>
      <c r="B17" s="6" t="s">
        <v>169</v>
      </c>
      <c r="C17" s="38" t="s">
        <v>99</v>
      </c>
      <c r="D17" s="39" t="s">
        <v>148</v>
      </c>
      <c r="E17" s="39"/>
      <c r="F17" s="39"/>
      <c r="G17" s="39"/>
      <c r="H17" s="39"/>
      <c r="I17" s="39"/>
      <c r="J17" s="40" t="s">
        <v>148</v>
      </c>
      <c r="K17" s="38" t="s">
        <v>137</v>
      </c>
      <c r="L17" s="38" t="s">
        <v>170</v>
      </c>
      <c r="M17" s="41"/>
      <c r="N17" s="38" t="s">
        <v>151</v>
      </c>
      <c r="O17" s="14"/>
      <c r="P17" s="36" t="n">
        <f aca="false">IFERROR(INDEX(Setup!$I$27:$I$36,MATCH($C17,Setup!$B$27:$B$36,0)),0)</f>
        <v>15</v>
      </c>
      <c r="Q17" s="36" t="n">
        <f aca="false">IF(E17="",0,IFERROR(INDEX(Setup!$D$18:$D$22,MATCH(E17,Setup!$B$18:$B$22,0)),0))</f>
        <v>0</v>
      </c>
      <c r="R17" s="36" t="n">
        <f aca="false">IF(F17="",0,IFERROR(INDEX(Setup!$D$18:$D$22,MATCH(F17,Setup!$B$18:$B$22,0)),0))</f>
        <v>0</v>
      </c>
      <c r="S17" s="36" t="n">
        <f aca="false">IF(G17="",0,IFERROR(INDEX(Setup!$D$18:$D$22,MATCH(G17,Setup!$B$18:$B$22,0)),0))</f>
        <v>0</v>
      </c>
      <c r="T17" s="36" t="n">
        <f aca="false">IF(H17="",0,IFERROR(INDEX(Setup!$D$18:$D$22,MATCH(H17,Setup!$B$18:$B$22,0)),0))</f>
        <v>0</v>
      </c>
      <c r="U17" s="36" t="n">
        <f aca="false">IF(I17="",0,IFERROR(INDEX(Setup!$D$18:$D$22,MATCH(I17,Setup!$B$18:$B$22,0)),0))</f>
        <v>0</v>
      </c>
    </row>
    <row r="18" customFormat="false" ht="28.5" hidden="false" customHeight="true" outlineLevel="0" collapsed="false">
      <c r="A18" s="37" t="s">
        <v>171</v>
      </c>
      <c r="B18" s="6" t="s">
        <v>172</v>
      </c>
      <c r="C18" s="38" t="s">
        <v>99</v>
      </c>
      <c r="D18" s="39" t="s">
        <v>148</v>
      </c>
      <c r="E18" s="39"/>
      <c r="F18" s="39"/>
      <c r="G18" s="39"/>
      <c r="H18" s="39"/>
      <c r="I18" s="39"/>
      <c r="J18" s="40" t="s">
        <v>148</v>
      </c>
      <c r="K18" s="38" t="s">
        <v>137</v>
      </c>
      <c r="L18" s="38" t="s">
        <v>173</v>
      </c>
      <c r="M18" s="41" t="s">
        <v>150</v>
      </c>
      <c r="N18" s="38" t="s">
        <v>151</v>
      </c>
      <c r="O18" s="14"/>
      <c r="P18" s="36" t="n">
        <f aca="false">IFERROR(INDEX(Setup!$I$27:$I$36,MATCH($C18,Setup!$B$27:$B$36,0)),0)</f>
        <v>15</v>
      </c>
      <c r="Q18" s="36" t="n">
        <f aca="false">IF(E18="",0,IFERROR(INDEX(Setup!$D$18:$D$22,MATCH(E18,Setup!$B$18:$B$22,0)),0))</f>
        <v>0</v>
      </c>
      <c r="R18" s="36" t="n">
        <f aca="false">IF(F18="",0,IFERROR(INDEX(Setup!$D$18:$D$22,MATCH(F18,Setup!$B$18:$B$22,0)),0))</f>
        <v>0</v>
      </c>
      <c r="S18" s="36" t="n">
        <f aca="false">IF(G18="",0,IFERROR(INDEX(Setup!$D$18:$D$22,MATCH(G18,Setup!$B$18:$B$22,0)),0))</f>
        <v>0</v>
      </c>
      <c r="T18" s="36" t="n">
        <f aca="false">IF(H18="",0,IFERROR(INDEX(Setup!$D$18:$D$22,MATCH(H18,Setup!$B$18:$B$22,0)),0))</f>
        <v>0</v>
      </c>
      <c r="U18" s="36" t="n">
        <f aca="false">IF(I18="",0,IFERROR(INDEX(Setup!$D$18:$D$22,MATCH(I18,Setup!$B$18:$B$22,0)),0))</f>
        <v>0</v>
      </c>
    </row>
    <row r="19" customFormat="false" ht="28.5" hidden="false" customHeight="true" outlineLevel="0" collapsed="false">
      <c r="A19" s="37" t="s">
        <v>174</v>
      </c>
      <c r="B19" s="6" t="s">
        <v>175</v>
      </c>
      <c r="C19" s="38" t="s">
        <v>99</v>
      </c>
      <c r="D19" s="39" t="s">
        <v>156</v>
      </c>
      <c r="E19" s="39"/>
      <c r="F19" s="39"/>
      <c r="G19" s="39"/>
      <c r="H19" s="39"/>
      <c r="I19" s="39"/>
      <c r="J19" s="40" t="s">
        <v>156</v>
      </c>
      <c r="K19" s="38" t="s">
        <v>137</v>
      </c>
      <c r="L19" s="38" t="s">
        <v>176</v>
      </c>
      <c r="M19" s="41"/>
      <c r="N19" s="38" t="s">
        <v>151</v>
      </c>
      <c r="O19" s="14"/>
      <c r="P19" s="36" t="n">
        <f aca="false">IFERROR(INDEX(Setup!$I$27:$I$36,MATCH($C19,Setup!$B$27:$B$36,0)),0)</f>
        <v>15</v>
      </c>
      <c r="Q19" s="36" t="n">
        <f aca="false">IF(E19="",0,IFERROR(INDEX(Setup!$D$18:$D$22,MATCH(E19,Setup!$B$18:$B$22,0)),0))</f>
        <v>0</v>
      </c>
      <c r="R19" s="36" t="n">
        <f aca="false">IF(F19="",0,IFERROR(INDEX(Setup!$D$18:$D$22,MATCH(F19,Setup!$B$18:$B$22,0)),0))</f>
        <v>0</v>
      </c>
      <c r="S19" s="36" t="n">
        <f aca="false">IF(G19="",0,IFERROR(INDEX(Setup!$D$18:$D$22,MATCH(G19,Setup!$B$18:$B$22,0)),0))</f>
        <v>0</v>
      </c>
      <c r="T19" s="36" t="n">
        <f aca="false">IF(H19="",0,IFERROR(INDEX(Setup!$D$18:$D$22,MATCH(H19,Setup!$B$18:$B$22,0)),0))</f>
        <v>0</v>
      </c>
      <c r="U19" s="36" t="n">
        <f aca="false">IF(I19="",0,IFERROR(INDEX(Setup!$D$18:$D$22,MATCH(I19,Setup!$B$18:$B$22,0)),0))</f>
        <v>0</v>
      </c>
    </row>
    <row r="20" customFormat="false" ht="27" hidden="false" customHeight="true" outlineLevel="0" collapsed="false">
      <c r="A20" s="37" t="s">
        <v>177</v>
      </c>
      <c r="B20" s="6" t="s">
        <v>178</v>
      </c>
      <c r="C20" s="38" t="s">
        <v>99</v>
      </c>
      <c r="D20" s="39" t="s">
        <v>156</v>
      </c>
      <c r="E20" s="39"/>
      <c r="F20" s="39"/>
      <c r="G20" s="39"/>
      <c r="H20" s="39"/>
      <c r="I20" s="39"/>
      <c r="J20" s="40" t="s">
        <v>156</v>
      </c>
      <c r="K20" s="38" t="s">
        <v>137</v>
      </c>
      <c r="L20" s="38" t="s">
        <v>179</v>
      </c>
      <c r="M20" s="41"/>
      <c r="N20" s="38" t="s">
        <v>151</v>
      </c>
      <c r="O20" s="14"/>
      <c r="P20" s="36" t="n">
        <f aca="false">IFERROR(INDEX(Setup!$I$27:$I$36,MATCH($C20,Setup!$B$27:$B$36,0)),0)</f>
        <v>15</v>
      </c>
      <c r="Q20" s="36" t="n">
        <f aca="false">IF(E20="",0,IFERROR(INDEX(Setup!$D$18:$D$22,MATCH(E20,Setup!$B$18:$B$22,0)),0))</f>
        <v>0</v>
      </c>
      <c r="R20" s="36" t="n">
        <f aca="false">IF(F20="",0,IFERROR(INDEX(Setup!$D$18:$D$22,MATCH(F20,Setup!$B$18:$B$22,0)),0))</f>
        <v>0</v>
      </c>
      <c r="S20" s="36" t="n">
        <f aca="false">IF(G20="",0,IFERROR(INDEX(Setup!$D$18:$D$22,MATCH(G20,Setup!$B$18:$B$22,0)),0))</f>
        <v>0</v>
      </c>
      <c r="T20" s="36" t="n">
        <f aca="false">IF(H20="",0,IFERROR(INDEX(Setup!$D$18:$D$22,MATCH(H20,Setup!$B$18:$B$22,0)),0))</f>
        <v>0</v>
      </c>
      <c r="U20" s="36" t="n">
        <f aca="false">IF(I20="",0,IFERROR(INDEX(Setup!$D$18:$D$22,MATCH(I20,Setup!$B$18:$B$22,0)),0))</f>
        <v>0</v>
      </c>
    </row>
    <row r="21" customFormat="false" ht="28.5" hidden="false" customHeight="true" outlineLevel="0" collapsed="false">
      <c r="A21" s="37" t="s">
        <v>180</v>
      </c>
      <c r="B21" s="6" t="s">
        <v>181</v>
      </c>
      <c r="C21" s="38" t="s">
        <v>99</v>
      </c>
      <c r="D21" s="39" t="s">
        <v>148</v>
      </c>
      <c r="E21" s="39"/>
      <c r="F21" s="39"/>
      <c r="G21" s="39"/>
      <c r="H21" s="39"/>
      <c r="I21" s="39"/>
      <c r="J21" s="40" t="s">
        <v>148</v>
      </c>
      <c r="K21" s="38" t="s">
        <v>182</v>
      </c>
      <c r="L21" s="38" t="s">
        <v>183</v>
      </c>
      <c r="M21" s="41"/>
      <c r="N21" s="38" t="s">
        <v>151</v>
      </c>
      <c r="O21" s="14"/>
      <c r="P21" s="36" t="n">
        <f aca="false">IFERROR(INDEX(Setup!$I$27:$I$36,MATCH($C21,Setup!$B$27:$B$36,0)),0)</f>
        <v>15</v>
      </c>
      <c r="Q21" s="36" t="n">
        <f aca="false">IF(E21="",0,IFERROR(INDEX(Setup!$D$18:$D$22,MATCH(E21,Setup!$B$18:$B$22,0)),0))</f>
        <v>0</v>
      </c>
      <c r="R21" s="36" t="n">
        <f aca="false">IF(F21="",0,IFERROR(INDEX(Setup!$D$18:$D$22,MATCH(F21,Setup!$B$18:$B$22,0)),0))</f>
        <v>0</v>
      </c>
      <c r="S21" s="36" t="n">
        <f aca="false">IF(G21="",0,IFERROR(INDEX(Setup!$D$18:$D$22,MATCH(G21,Setup!$B$18:$B$22,0)),0))</f>
        <v>0</v>
      </c>
      <c r="T21" s="36" t="n">
        <f aca="false">IF(H21="",0,IFERROR(INDEX(Setup!$D$18:$D$22,MATCH(H21,Setup!$B$18:$B$22,0)),0))</f>
        <v>0</v>
      </c>
      <c r="U21" s="36" t="n">
        <f aca="false">IF(I21="",0,IFERROR(INDEX(Setup!$D$18:$D$22,MATCH(I21,Setup!$B$18:$B$22,0)),0))</f>
        <v>0</v>
      </c>
    </row>
    <row r="22" customFormat="false" ht="28.5" hidden="false" customHeight="true" outlineLevel="0" collapsed="false">
      <c r="A22" s="37" t="s">
        <v>184</v>
      </c>
      <c r="B22" s="6" t="s">
        <v>185</v>
      </c>
      <c r="C22" s="38" t="s">
        <v>99</v>
      </c>
      <c r="D22" s="39" t="s">
        <v>156</v>
      </c>
      <c r="E22" s="39"/>
      <c r="F22" s="39"/>
      <c r="G22" s="39"/>
      <c r="H22" s="39"/>
      <c r="I22" s="39"/>
      <c r="J22" s="40" t="s">
        <v>156</v>
      </c>
      <c r="K22" s="38" t="s">
        <v>137</v>
      </c>
      <c r="L22" s="38" t="s">
        <v>186</v>
      </c>
      <c r="M22" s="41"/>
      <c r="N22" s="38" t="s">
        <v>151</v>
      </c>
      <c r="O22" s="14"/>
      <c r="P22" s="36" t="n">
        <f aca="false">IFERROR(INDEX(Setup!$I$27:$I$36,MATCH($C22,Setup!$B$27:$B$36,0)),0)</f>
        <v>15</v>
      </c>
      <c r="Q22" s="36" t="n">
        <f aca="false">IF(E22="",0,IFERROR(INDEX(Setup!$D$18:$D$22,MATCH(E22,Setup!$B$18:$B$22,0)),0))</f>
        <v>0</v>
      </c>
      <c r="R22" s="36" t="n">
        <f aca="false">IF(F22="",0,IFERROR(INDEX(Setup!$D$18:$D$22,MATCH(F22,Setup!$B$18:$B$22,0)),0))</f>
        <v>0</v>
      </c>
      <c r="S22" s="36" t="n">
        <f aca="false">IF(G22="",0,IFERROR(INDEX(Setup!$D$18:$D$22,MATCH(G22,Setup!$B$18:$B$22,0)),0))</f>
        <v>0</v>
      </c>
      <c r="T22" s="36" t="n">
        <f aca="false">IF(H22="",0,IFERROR(INDEX(Setup!$D$18:$D$22,MATCH(H22,Setup!$B$18:$B$22,0)),0))</f>
        <v>0</v>
      </c>
      <c r="U22" s="36" t="n">
        <f aca="false">IF(I22="",0,IFERROR(INDEX(Setup!$D$18:$D$22,MATCH(I22,Setup!$B$18:$B$22,0)),0))</f>
        <v>0</v>
      </c>
    </row>
    <row r="23" customFormat="false" ht="28.5" hidden="false" customHeight="true" outlineLevel="0" collapsed="false">
      <c r="A23" s="37" t="s">
        <v>187</v>
      </c>
      <c r="B23" s="6" t="s">
        <v>188</v>
      </c>
      <c r="C23" s="38" t="s">
        <v>99</v>
      </c>
      <c r="D23" s="39" t="s">
        <v>156</v>
      </c>
      <c r="E23" s="39"/>
      <c r="F23" s="39"/>
      <c r="G23" s="39"/>
      <c r="H23" s="39"/>
      <c r="I23" s="39"/>
      <c r="J23" s="40" t="s">
        <v>156</v>
      </c>
      <c r="K23" s="38" t="s">
        <v>137</v>
      </c>
      <c r="L23" s="38" t="s">
        <v>189</v>
      </c>
      <c r="M23" s="41"/>
      <c r="N23" s="38" t="s">
        <v>151</v>
      </c>
      <c r="O23" s="14"/>
      <c r="P23" s="36" t="n">
        <f aca="false">IFERROR(INDEX(Setup!$I$27:$I$36,MATCH($C23,Setup!$B$27:$B$36,0)),0)</f>
        <v>15</v>
      </c>
      <c r="Q23" s="36" t="n">
        <f aca="false">IF(E23="",0,IFERROR(INDEX(Setup!$D$18:$D$22,MATCH(E23,Setup!$B$18:$B$22,0)),0))</f>
        <v>0</v>
      </c>
      <c r="R23" s="36" t="n">
        <f aca="false">IF(F23="",0,IFERROR(INDEX(Setup!$D$18:$D$22,MATCH(F23,Setup!$B$18:$B$22,0)),0))</f>
        <v>0</v>
      </c>
      <c r="S23" s="36" t="n">
        <f aca="false">IF(G23="",0,IFERROR(INDEX(Setup!$D$18:$D$22,MATCH(G23,Setup!$B$18:$B$22,0)),0))</f>
        <v>0</v>
      </c>
      <c r="T23" s="36" t="n">
        <f aca="false">IF(H23="",0,IFERROR(INDEX(Setup!$D$18:$D$22,MATCH(H23,Setup!$B$18:$B$22,0)),0))</f>
        <v>0</v>
      </c>
      <c r="U23" s="36" t="n">
        <f aca="false">IF(I23="",0,IFERROR(INDEX(Setup!$D$18:$D$22,MATCH(I23,Setup!$B$18:$B$22,0)),0))</f>
        <v>0</v>
      </c>
    </row>
    <row r="24" customFormat="false" ht="28.5" hidden="false" customHeight="true" outlineLevel="0" collapsed="false">
      <c r="A24" s="37" t="s">
        <v>190</v>
      </c>
      <c r="B24" s="6" t="s">
        <v>191</v>
      </c>
      <c r="C24" s="38" t="s">
        <v>99</v>
      </c>
      <c r="D24" s="39" t="s">
        <v>156</v>
      </c>
      <c r="E24" s="39"/>
      <c r="F24" s="39"/>
      <c r="G24" s="39"/>
      <c r="H24" s="39"/>
      <c r="I24" s="39"/>
      <c r="J24" s="40" t="s">
        <v>156</v>
      </c>
      <c r="K24" s="38" t="s">
        <v>137</v>
      </c>
      <c r="L24" s="38" t="s">
        <v>138</v>
      </c>
      <c r="M24" s="41"/>
      <c r="N24" s="38" t="s">
        <v>151</v>
      </c>
      <c r="O24" s="14" t="s">
        <v>192</v>
      </c>
      <c r="P24" s="36" t="n">
        <f aca="false">IFERROR(INDEX(Setup!$I$27:$I$36,MATCH($C24,Setup!$B$27:$B$36,0)),0)</f>
        <v>15</v>
      </c>
      <c r="Q24" s="36" t="n">
        <f aca="false">IF(E24="",0,IFERROR(INDEX(Setup!$D$18:$D$22,MATCH(E24,Setup!$B$18:$B$22,0)),0))</f>
        <v>0</v>
      </c>
      <c r="R24" s="36" t="n">
        <f aca="false">IF(F24="",0,IFERROR(INDEX(Setup!$D$18:$D$22,MATCH(F24,Setup!$B$18:$B$22,0)),0))</f>
        <v>0</v>
      </c>
      <c r="S24" s="36" t="n">
        <f aca="false">IF(G24="",0,IFERROR(INDEX(Setup!$D$18:$D$22,MATCH(G24,Setup!$B$18:$B$22,0)),0))</f>
        <v>0</v>
      </c>
      <c r="T24" s="36" t="n">
        <f aca="false">IF(H24="",0,IFERROR(INDEX(Setup!$D$18:$D$22,MATCH(H24,Setup!$B$18:$B$22,0)),0))</f>
        <v>0</v>
      </c>
      <c r="U24" s="36" t="n">
        <f aca="false">IF(I24="",0,IFERROR(INDEX(Setup!$D$18:$D$22,MATCH(I24,Setup!$B$18:$B$22,0)),0))</f>
        <v>0</v>
      </c>
    </row>
    <row r="25" customFormat="false" ht="28.5" hidden="false" customHeight="true" outlineLevel="0" collapsed="false">
      <c r="A25" s="37" t="s">
        <v>193</v>
      </c>
      <c r="B25" s="6" t="s">
        <v>194</v>
      </c>
      <c r="C25" s="38" t="s">
        <v>99</v>
      </c>
      <c r="D25" s="39" t="s">
        <v>156</v>
      </c>
      <c r="E25" s="39"/>
      <c r="F25" s="39"/>
      <c r="G25" s="39"/>
      <c r="H25" s="39"/>
      <c r="I25" s="39"/>
      <c r="J25" s="40" t="s">
        <v>156</v>
      </c>
      <c r="K25" s="38" t="s">
        <v>195</v>
      </c>
      <c r="L25" s="38" t="s">
        <v>196</v>
      </c>
      <c r="M25" s="41"/>
      <c r="N25" s="38" t="s">
        <v>151</v>
      </c>
      <c r="O25" s="14" t="s">
        <v>197</v>
      </c>
      <c r="P25" s="36" t="n">
        <f aca="false">IFERROR(INDEX(Setup!$I$27:$I$36,MATCH($C25,Setup!$B$27:$B$36,0)),0)</f>
        <v>15</v>
      </c>
      <c r="Q25" s="36" t="n">
        <f aca="false">IF(E25="",0,IFERROR(INDEX(Setup!$D$18:$D$22,MATCH(E25,Setup!$B$18:$B$22,0)),0))</f>
        <v>0</v>
      </c>
      <c r="R25" s="36" t="n">
        <f aca="false">IF(F25="",0,IFERROR(INDEX(Setup!$D$18:$D$22,MATCH(F25,Setup!$B$18:$B$22,0)),0))</f>
        <v>0</v>
      </c>
      <c r="S25" s="36" t="n">
        <f aca="false">IF(G25="",0,IFERROR(INDEX(Setup!$D$18:$D$22,MATCH(G25,Setup!$B$18:$B$22,0)),0))</f>
        <v>0</v>
      </c>
      <c r="T25" s="36" t="n">
        <f aca="false">IF(H25="",0,IFERROR(INDEX(Setup!$D$18:$D$22,MATCH(H25,Setup!$B$18:$B$22,0)),0))</f>
        <v>0</v>
      </c>
      <c r="U25" s="36" t="n">
        <f aca="false">IF(I25="",0,IFERROR(INDEX(Setup!$D$18:$D$22,MATCH(I25,Setup!$B$18:$B$22,0)),0))</f>
        <v>0</v>
      </c>
    </row>
    <row r="26" customFormat="false" ht="15" hidden="false" customHeight="false" outlineLevel="0" collapsed="false">
      <c r="A26" s="34" t="s">
        <v>198</v>
      </c>
      <c r="B26" s="34" t="s">
        <v>101</v>
      </c>
      <c r="C26" s="35"/>
      <c r="D26" s="35"/>
      <c r="E26" s="35"/>
      <c r="F26" s="35"/>
      <c r="G26" s="35"/>
      <c r="H26" s="35"/>
      <c r="I26" s="35"/>
      <c r="J26" s="35"/>
      <c r="K26" s="35"/>
      <c r="L26" s="35"/>
      <c r="M26" s="35"/>
      <c r="N26" s="35"/>
      <c r="O26" s="35"/>
      <c r="P26" s="36" t="n">
        <f aca="false">IFERROR(INDEX(Setup!$I$27:$I$36,MATCH($C26,Setup!$B$27:$B$36,0)),0)</f>
        <v>0</v>
      </c>
      <c r="Q26" s="36" t="n">
        <f aca="false">IF(E26="",0,IFERROR(INDEX(Setup!$D$18:$D$22,MATCH(E26,Setup!$B$18:$B$22,0)),0))</f>
        <v>0</v>
      </c>
      <c r="R26" s="36" t="n">
        <f aca="false">IF(F26="",0,IFERROR(INDEX(Setup!$D$18:$D$22,MATCH(F26,Setup!$B$18:$B$22,0)),0))</f>
        <v>0</v>
      </c>
      <c r="S26" s="36" t="n">
        <f aca="false">IF(G26="",0,IFERROR(INDEX(Setup!$D$18:$D$22,MATCH(G26,Setup!$B$18:$B$22,0)),0))</f>
        <v>0</v>
      </c>
      <c r="T26" s="36" t="n">
        <f aca="false">IF(H26="",0,IFERROR(INDEX(Setup!$D$18:$D$22,MATCH(H26,Setup!$B$18:$B$22,0)),0))</f>
        <v>0</v>
      </c>
      <c r="U26" s="36" t="n">
        <f aca="false">IF(I26="",0,IFERROR(INDEX(Setup!$D$18:$D$22,MATCH(I26,Setup!$B$18:$B$22,0)),0))</f>
        <v>0</v>
      </c>
    </row>
    <row r="27" customFormat="false" ht="28.5" hidden="false" customHeight="true" outlineLevel="0" collapsed="false">
      <c r="A27" s="37" t="s">
        <v>199</v>
      </c>
      <c r="B27" s="6" t="s">
        <v>200</v>
      </c>
      <c r="C27" s="38" t="s">
        <v>101</v>
      </c>
      <c r="D27" s="39" t="s">
        <v>136</v>
      </c>
      <c r="E27" s="39"/>
      <c r="F27" s="39"/>
      <c r="G27" s="39"/>
      <c r="H27" s="39"/>
      <c r="I27" s="39"/>
      <c r="J27" s="40" t="s">
        <v>136</v>
      </c>
      <c r="K27" s="38" t="s">
        <v>201</v>
      </c>
      <c r="L27" s="38" t="s">
        <v>202</v>
      </c>
      <c r="M27" s="41" t="s">
        <v>203</v>
      </c>
      <c r="N27" s="38" t="s">
        <v>140</v>
      </c>
      <c r="O27" s="14"/>
      <c r="P27" s="36" t="n">
        <f aca="false">IFERROR(INDEX(Setup!$I$27:$I$36,MATCH($C27,Setup!$B$27:$B$36,0)),0)</f>
        <v>22</v>
      </c>
      <c r="Q27" s="36" t="n">
        <f aca="false">IF(E27="",0,IFERROR(INDEX(Setup!$D$18:$D$22,MATCH(E27,Setup!$B$18:$B$22,0)),0))</f>
        <v>0</v>
      </c>
      <c r="R27" s="36" t="n">
        <f aca="false">IF(F27="",0,IFERROR(INDEX(Setup!$D$18:$D$22,MATCH(F27,Setup!$B$18:$B$22,0)),0))</f>
        <v>0</v>
      </c>
      <c r="S27" s="36" t="n">
        <f aca="false">IF(G27="",0,IFERROR(INDEX(Setup!$D$18:$D$22,MATCH(G27,Setup!$B$18:$B$22,0)),0))</f>
        <v>0</v>
      </c>
      <c r="T27" s="36" t="n">
        <f aca="false">IF(H27="",0,IFERROR(INDEX(Setup!$D$18:$D$22,MATCH(H27,Setup!$B$18:$B$22,0)),0))</f>
        <v>0</v>
      </c>
      <c r="U27" s="36" t="n">
        <f aca="false">IF(I27="",0,IFERROR(INDEX(Setup!$D$18:$D$22,MATCH(I27,Setup!$B$18:$B$22,0)),0))</f>
        <v>0</v>
      </c>
    </row>
    <row r="28" customFormat="false" ht="42" hidden="false" customHeight="true" outlineLevel="0" collapsed="false">
      <c r="A28" s="37" t="s">
        <v>204</v>
      </c>
      <c r="B28" s="6" t="s">
        <v>205</v>
      </c>
      <c r="C28" s="38" t="s">
        <v>101</v>
      </c>
      <c r="D28" s="39" t="s">
        <v>136</v>
      </c>
      <c r="E28" s="39"/>
      <c r="F28" s="39"/>
      <c r="G28" s="39"/>
      <c r="H28" s="39"/>
      <c r="I28" s="39"/>
      <c r="J28" s="40" t="s">
        <v>136</v>
      </c>
      <c r="K28" s="38" t="s">
        <v>206</v>
      </c>
      <c r="L28" s="38" t="s">
        <v>207</v>
      </c>
      <c r="M28" s="41" t="s">
        <v>208</v>
      </c>
      <c r="N28" s="38" t="s">
        <v>140</v>
      </c>
      <c r="O28" s="14"/>
      <c r="P28" s="36" t="n">
        <f aca="false">IFERROR(INDEX(Setup!$I$27:$I$36,MATCH($C28,Setup!$B$27:$B$36,0)),0)</f>
        <v>22</v>
      </c>
      <c r="Q28" s="36" t="n">
        <f aca="false">IF(E28="",0,IFERROR(INDEX(Setup!$D$18:$D$22,MATCH(E28,Setup!$B$18:$B$22,0)),0))</f>
        <v>0</v>
      </c>
      <c r="R28" s="36" t="n">
        <f aca="false">IF(F28="",0,IFERROR(INDEX(Setup!$D$18:$D$22,MATCH(F28,Setup!$B$18:$B$22,0)),0))</f>
        <v>0</v>
      </c>
      <c r="S28" s="36" t="n">
        <f aca="false">IF(G28="",0,IFERROR(INDEX(Setup!$D$18:$D$22,MATCH(G28,Setup!$B$18:$B$22,0)),0))</f>
        <v>0</v>
      </c>
      <c r="T28" s="36" t="n">
        <f aca="false">IF(H28="",0,IFERROR(INDEX(Setup!$D$18:$D$22,MATCH(H28,Setup!$B$18:$B$22,0)),0))</f>
        <v>0</v>
      </c>
      <c r="U28" s="36" t="n">
        <f aca="false">IF(I28="",0,IFERROR(INDEX(Setup!$D$18:$D$22,MATCH(I28,Setup!$B$18:$B$22,0)),0))</f>
        <v>0</v>
      </c>
    </row>
    <row r="29" customFormat="false" ht="42" hidden="false" customHeight="true" outlineLevel="0" collapsed="false">
      <c r="A29" s="37" t="s">
        <v>209</v>
      </c>
      <c r="B29" s="6" t="s">
        <v>210</v>
      </c>
      <c r="C29" s="38" t="s">
        <v>101</v>
      </c>
      <c r="D29" s="39" t="s">
        <v>136</v>
      </c>
      <c r="E29" s="39"/>
      <c r="F29" s="39"/>
      <c r="G29" s="39"/>
      <c r="H29" s="39"/>
      <c r="I29" s="39"/>
      <c r="J29" s="40" t="s">
        <v>136</v>
      </c>
      <c r="K29" s="38" t="s">
        <v>206</v>
      </c>
      <c r="L29" s="38" t="s">
        <v>207</v>
      </c>
      <c r="M29" s="41" t="s">
        <v>208</v>
      </c>
      <c r="N29" s="38" t="s">
        <v>211</v>
      </c>
      <c r="O29" s="14"/>
      <c r="P29" s="36" t="n">
        <f aca="false">IFERROR(INDEX(Setup!$I$27:$I$36,MATCH($C29,Setup!$B$27:$B$36,0)),0)</f>
        <v>22</v>
      </c>
      <c r="Q29" s="36" t="n">
        <f aca="false">IF(E29="",0,IFERROR(INDEX(Setup!$D$18:$D$22,MATCH(E29,Setup!$B$18:$B$22,0)),0))</f>
        <v>0</v>
      </c>
      <c r="R29" s="36" t="n">
        <f aca="false">IF(F29="",0,IFERROR(INDEX(Setup!$D$18:$D$22,MATCH(F29,Setup!$B$18:$B$22,0)),0))</f>
        <v>0</v>
      </c>
      <c r="S29" s="36" t="n">
        <f aca="false">IF(G29="",0,IFERROR(INDEX(Setup!$D$18:$D$22,MATCH(G29,Setup!$B$18:$B$22,0)),0))</f>
        <v>0</v>
      </c>
      <c r="T29" s="36" t="n">
        <f aca="false">IF(H29="",0,IFERROR(INDEX(Setup!$D$18:$D$22,MATCH(H29,Setup!$B$18:$B$22,0)),0))</f>
        <v>0</v>
      </c>
      <c r="U29" s="36" t="n">
        <f aca="false">IF(I29="",0,IFERROR(INDEX(Setup!$D$18:$D$22,MATCH(I29,Setup!$B$18:$B$22,0)),0))</f>
        <v>0</v>
      </c>
    </row>
    <row r="30" customFormat="false" ht="28.5" hidden="false" customHeight="true" outlineLevel="0" collapsed="false">
      <c r="A30" s="37" t="s">
        <v>212</v>
      </c>
      <c r="B30" s="6" t="s">
        <v>213</v>
      </c>
      <c r="C30" s="38" t="s">
        <v>101</v>
      </c>
      <c r="D30" s="39" t="s">
        <v>136</v>
      </c>
      <c r="E30" s="39"/>
      <c r="F30" s="39"/>
      <c r="G30" s="39"/>
      <c r="H30" s="39"/>
      <c r="I30" s="39"/>
      <c r="J30" s="40" t="s">
        <v>136</v>
      </c>
      <c r="K30" s="38" t="s">
        <v>206</v>
      </c>
      <c r="L30" s="38" t="s">
        <v>214</v>
      </c>
      <c r="M30" s="41"/>
      <c r="N30" s="38" t="s">
        <v>151</v>
      </c>
      <c r="O30" s="14"/>
      <c r="P30" s="36" t="n">
        <f aca="false">IFERROR(INDEX(Setup!$I$27:$I$36,MATCH($C30,Setup!$B$27:$B$36,0)),0)</f>
        <v>22</v>
      </c>
      <c r="Q30" s="36" t="n">
        <f aca="false">IF(E30="",0,IFERROR(INDEX(Setup!$D$18:$D$22,MATCH(E30,Setup!$B$18:$B$22,0)),0))</f>
        <v>0</v>
      </c>
      <c r="R30" s="36" t="n">
        <f aca="false">IF(F30="",0,IFERROR(INDEX(Setup!$D$18:$D$22,MATCH(F30,Setup!$B$18:$B$22,0)),0))</f>
        <v>0</v>
      </c>
      <c r="S30" s="36" t="n">
        <f aca="false">IF(G30="",0,IFERROR(INDEX(Setup!$D$18:$D$22,MATCH(G30,Setup!$B$18:$B$22,0)),0))</f>
        <v>0</v>
      </c>
      <c r="T30" s="36" t="n">
        <f aca="false">IF(H30="",0,IFERROR(INDEX(Setup!$D$18:$D$22,MATCH(H30,Setup!$B$18:$B$22,0)),0))</f>
        <v>0</v>
      </c>
      <c r="U30" s="36" t="n">
        <f aca="false">IF(I30="",0,IFERROR(INDEX(Setup!$D$18:$D$22,MATCH(I30,Setup!$B$18:$B$22,0)),0))</f>
        <v>0</v>
      </c>
    </row>
    <row r="31" customFormat="false" ht="28.5" hidden="false" customHeight="true" outlineLevel="0" collapsed="false">
      <c r="A31" s="37" t="s">
        <v>215</v>
      </c>
      <c r="B31" s="6" t="s">
        <v>216</v>
      </c>
      <c r="C31" s="38" t="s">
        <v>101</v>
      </c>
      <c r="D31" s="39" t="s">
        <v>148</v>
      </c>
      <c r="E31" s="39"/>
      <c r="F31" s="39"/>
      <c r="G31" s="39"/>
      <c r="H31" s="39"/>
      <c r="I31" s="39"/>
      <c r="J31" s="40" t="s">
        <v>148</v>
      </c>
      <c r="K31" s="38" t="s">
        <v>201</v>
      </c>
      <c r="L31" s="38"/>
      <c r="M31" s="41"/>
      <c r="N31" s="38" t="s">
        <v>217</v>
      </c>
      <c r="O31" s="14"/>
      <c r="P31" s="36" t="n">
        <f aca="false">IFERROR(INDEX(Setup!$I$27:$I$36,MATCH($C31,Setup!$B$27:$B$36,0)),0)</f>
        <v>22</v>
      </c>
      <c r="Q31" s="36" t="n">
        <f aca="false">IF(E31="",0,IFERROR(INDEX(Setup!$D$18:$D$22,MATCH(E31,Setup!$B$18:$B$22,0)),0))</f>
        <v>0</v>
      </c>
      <c r="R31" s="36" t="n">
        <f aca="false">IF(F31="",0,IFERROR(INDEX(Setup!$D$18:$D$22,MATCH(F31,Setup!$B$18:$B$22,0)),0))</f>
        <v>0</v>
      </c>
      <c r="S31" s="36" t="n">
        <f aca="false">IF(G31="",0,IFERROR(INDEX(Setup!$D$18:$D$22,MATCH(G31,Setup!$B$18:$B$22,0)),0))</f>
        <v>0</v>
      </c>
      <c r="T31" s="36" t="n">
        <f aca="false">IF(H31="",0,IFERROR(INDEX(Setup!$D$18:$D$22,MATCH(H31,Setup!$B$18:$B$22,0)),0))</f>
        <v>0</v>
      </c>
      <c r="U31" s="36" t="n">
        <f aca="false">IF(I31="",0,IFERROR(INDEX(Setup!$D$18:$D$22,MATCH(I31,Setup!$B$18:$B$22,0)),0))</f>
        <v>0</v>
      </c>
    </row>
    <row r="32" customFormat="false" ht="28.5" hidden="false" customHeight="true" outlineLevel="0" collapsed="false">
      <c r="A32" s="37" t="s">
        <v>218</v>
      </c>
      <c r="B32" s="6" t="s">
        <v>219</v>
      </c>
      <c r="C32" s="38" t="s">
        <v>101</v>
      </c>
      <c r="D32" s="39" t="s">
        <v>148</v>
      </c>
      <c r="E32" s="39"/>
      <c r="F32" s="39"/>
      <c r="G32" s="39"/>
      <c r="H32" s="39"/>
      <c r="I32" s="39"/>
      <c r="J32" s="40" t="s">
        <v>148</v>
      </c>
      <c r="K32" s="38" t="s">
        <v>220</v>
      </c>
      <c r="L32" s="38" t="s">
        <v>221</v>
      </c>
      <c r="M32" s="41"/>
      <c r="N32" s="38" t="s">
        <v>151</v>
      </c>
      <c r="O32" s="14"/>
      <c r="P32" s="36" t="n">
        <f aca="false">IFERROR(INDEX(Setup!$I$27:$I$36,MATCH($C32,Setup!$B$27:$B$36,0)),0)</f>
        <v>22</v>
      </c>
      <c r="Q32" s="36" t="n">
        <f aca="false">IF(E32="",0,IFERROR(INDEX(Setup!$D$18:$D$22,MATCH(E32,Setup!$B$18:$B$22,0)),0))</f>
        <v>0</v>
      </c>
      <c r="R32" s="36" t="n">
        <f aca="false">IF(F32="",0,IFERROR(INDEX(Setup!$D$18:$D$22,MATCH(F32,Setup!$B$18:$B$22,0)),0))</f>
        <v>0</v>
      </c>
      <c r="S32" s="36" t="n">
        <f aca="false">IF(G32="",0,IFERROR(INDEX(Setup!$D$18:$D$22,MATCH(G32,Setup!$B$18:$B$22,0)),0))</f>
        <v>0</v>
      </c>
      <c r="T32" s="36" t="n">
        <f aca="false">IF(H32="",0,IFERROR(INDEX(Setup!$D$18:$D$22,MATCH(H32,Setup!$B$18:$B$22,0)),0))</f>
        <v>0</v>
      </c>
      <c r="U32" s="36" t="n">
        <f aca="false">IF(I32="",0,IFERROR(INDEX(Setup!$D$18:$D$22,MATCH(I32,Setup!$B$18:$B$22,0)),0))</f>
        <v>0</v>
      </c>
    </row>
    <row r="33" customFormat="false" ht="28.5" hidden="false" customHeight="true" outlineLevel="0" collapsed="false">
      <c r="A33" s="37" t="s">
        <v>222</v>
      </c>
      <c r="B33" s="6" t="s">
        <v>223</v>
      </c>
      <c r="C33" s="38" t="s">
        <v>101</v>
      </c>
      <c r="D33" s="39" t="s">
        <v>156</v>
      </c>
      <c r="E33" s="39"/>
      <c r="F33" s="39"/>
      <c r="G33" s="39"/>
      <c r="H33" s="39"/>
      <c r="I33" s="39"/>
      <c r="J33" s="40" t="s">
        <v>156</v>
      </c>
      <c r="K33" s="38" t="s">
        <v>182</v>
      </c>
      <c r="L33" s="38" t="s">
        <v>224</v>
      </c>
      <c r="M33" s="41" t="s">
        <v>225</v>
      </c>
      <c r="N33" s="38" t="s">
        <v>151</v>
      </c>
      <c r="O33" s="14"/>
      <c r="P33" s="36" t="n">
        <f aca="false">IFERROR(INDEX(Setup!$I$27:$I$36,MATCH($C33,Setup!$B$27:$B$36,0)),0)</f>
        <v>22</v>
      </c>
      <c r="Q33" s="36" t="n">
        <f aca="false">IF(E33="",0,IFERROR(INDEX(Setup!$D$18:$D$22,MATCH(E33,Setup!$B$18:$B$22,0)),0))</f>
        <v>0</v>
      </c>
      <c r="R33" s="36" t="n">
        <f aca="false">IF(F33="",0,IFERROR(INDEX(Setup!$D$18:$D$22,MATCH(F33,Setup!$B$18:$B$22,0)),0))</f>
        <v>0</v>
      </c>
      <c r="S33" s="36" t="n">
        <f aca="false">IF(G33="",0,IFERROR(INDEX(Setup!$D$18:$D$22,MATCH(G33,Setup!$B$18:$B$22,0)),0))</f>
        <v>0</v>
      </c>
      <c r="T33" s="36" t="n">
        <f aca="false">IF(H33="",0,IFERROR(INDEX(Setup!$D$18:$D$22,MATCH(H33,Setup!$B$18:$B$22,0)),0))</f>
        <v>0</v>
      </c>
      <c r="U33" s="36" t="n">
        <f aca="false">IF(I33="",0,IFERROR(INDEX(Setup!$D$18:$D$22,MATCH(I33,Setup!$B$18:$B$22,0)),0))</f>
        <v>0</v>
      </c>
    </row>
    <row r="34" customFormat="false" ht="42" hidden="false" customHeight="true" outlineLevel="0" collapsed="false">
      <c r="A34" s="37" t="s">
        <v>226</v>
      </c>
      <c r="B34" s="6" t="s">
        <v>227</v>
      </c>
      <c r="C34" s="38" t="s">
        <v>101</v>
      </c>
      <c r="D34" s="39" t="s">
        <v>136</v>
      </c>
      <c r="E34" s="39"/>
      <c r="F34" s="39"/>
      <c r="G34" s="39"/>
      <c r="H34" s="39"/>
      <c r="I34" s="39"/>
      <c r="J34" s="40" t="s">
        <v>136</v>
      </c>
      <c r="K34" s="38" t="s">
        <v>201</v>
      </c>
      <c r="L34" s="38" t="s">
        <v>228</v>
      </c>
      <c r="M34" s="41" t="s">
        <v>203</v>
      </c>
      <c r="N34" s="38" t="s">
        <v>151</v>
      </c>
      <c r="O34" s="14"/>
      <c r="P34" s="36" t="n">
        <f aca="false">IFERROR(INDEX(Setup!$I$27:$I$36,MATCH($C34,Setup!$B$27:$B$36,0)),0)</f>
        <v>22</v>
      </c>
      <c r="Q34" s="36" t="n">
        <f aca="false">IF(E34="",0,IFERROR(INDEX(Setup!$D$18:$D$22,MATCH(E34,Setup!$B$18:$B$22,0)),0))</f>
        <v>0</v>
      </c>
      <c r="R34" s="36" t="n">
        <f aca="false">IF(F34="",0,IFERROR(INDEX(Setup!$D$18:$D$22,MATCH(F34,Setup!$B$18:$B$22,0)),0))</f>
        <v>0</v>
      </c>
      <c r="S34" s="36" t="n">
        <f aca="false">IF(G34="",0,IFERROR(INDEX(Setup!$D$18:$D$22,MATCH(G34,Setup!$B$18:$B$22,0)),0))</f>
        <v>0</v>
      </c>
      <c r="T34" s="36" t="n">
        <f aca="false">IF(H34="",0,IFERROR(INDEX(Setup!$D$18:$D$22,MATCH(H34,Setup!$B$18:$B$22,0)),0))</f>
        <v>0</v>
      </c>
      <c r="U34" s="36" t="n">
        <f aca="false">IF(I34="",0,IFERROR(INDEX(Setup!$D$18:$D$22,MATCH(I34,Setup!$B$18:$B$22,0)),0))</f>
        <v>0</v>
      </c>
    </row>
    <row r="35" customFormat="false" ht="28.5" hidden="false" customHeight="true" outlineLevel="0" collapsed="false">
      <c r="A35" s="37" t="s">
        <v>229</v>
      </c>
      <c r="B35" s="6" t="s">
        <v>230</v>
      </c>
      <c r="C35" s="38" t="s">
        <v>101</v>
      </c>
      <c r="D35" s="39" t="s">
        <v>136</v>
      </c>
      <c r="E35" s="39"/>
      <c r="F35" s="39"/>
      <c r="G35" s="39"/>
      <c r="H35" s="39"/>
      <c r="I35" s="39"/>
      <c r="J35" s="40" t="s">
        <v>136</v>
      </c>
      <c r="K35" s="38" t="s">
        <v>201</v>
      </c>
      <c r="L35" s="38" t="s">
        <v>231</v>
      </c>
      <c r="M35" s="41" t="s">
        <v>203</v>
      </c>
      <c r="N35" s="38" t="s">
        <v>140</v>
      </c>
      <c r="O35" s="14"/>
      <c r="P35" s="36" t="n">
        <f aca="false">IFERROR(INDEX(Setup!$I$27:$I$36,MATCH($C35,Setup!$B$27:$B$36,0)),0)</f>
        <v>22</v>
      </c>
      <c r="Q35" s="36" t="n">
        <f aca="false">IF(E35="",0,IFERROR(INDEX(Setup!$D$18:$D$22,MATCH(E35,Setup!$B$18:$B$22,0)),0))</f>
        <v>0</v>
      </c>
      <c r="R35" s="36" t="n">
        <f aca="false">IF(F35="",0,IFERROR(INDEX(Setup!$D$18:$D$22,MATCH(F35,Setup!$B$18:$B$22,0)),0))</f>
        <v>0</v>
      </c>
      <c r="S35" s="36" t="n">
        <f aca="false">IF(G35="",0,IFERROR(INDEX(Setup!$D$18:$D$22,MATCH(G35,Setup!$B$18:$B$22,0)),0))</f>
        <v>0</v>
      </c>
      <c r="T35" s="36" t="n">
        <f aca="false">IF(H35="",0,IFERROR(INDEX(Setup!$D$18:$D$22,MATCH(H35,Setup!$B$18:$B$22,0)),0))</f>
        <v>0</v>
      </c>
      <c r="U35" s="36" t="n">
        <f aca="false">IF(I35="",0,IFERROR(INDEX(Setup!$D$18:$D$22,MATCH(I35,Setup!$B$18:$B$22,0)),0))</f>
        <v>0</v>
      </c>
    </row>
    <row r="36" customFormat="false" ht="28.5" hidden="false" customHeight="true" outlineLevel="0" collapsed="false">
      <c r="A36" s="37" t="s">
        <v>232</v>
      </c>
      <c r="B36" s="6" t="s">
        <v>233</v>
      </c>
      <c r="C36" s="38" t="s">
        <v>101</v>
      </c>
      <c r="D36" s="39" t="s">
        <v>148</v>
      </c>
      <c r="E36" s="39"/>
      <c r="F36" s="39"/>
      <c r="G36" s="39"/>
      <c r="H36" s="39"/>
      <c r="I36" s="39"/>
      <c r="J36" s="40" t="s">
        <v>148</v>
      </c>
      <c r="K36" s="38" t="s">
        <v>201</v>
      </c>
      <c r="L36" s="38" t="s">
        <v>234</v>
      </c>
      <c r="M36" s="41" t="s">
        <v>203</v>
      </c>
      <c r="N36" s="38" t="s">
        <v>151</v>
      </c>
      <c r="O36" s="14"/>
      <c r="P36" s="36" t="n">
        <f aca="false">IFERROR(INDEX(Setup!$I$27:$I$36,MATCH($C36,Setup!$B$27:$B$36,0)),0)</f>
        <v>22</v>
      </c>
      <c r="Q36" s="36" t="n">
        <f aca="false">IF(E36="",0,IFERROR(INDEX(Setup!$D$18:$D$22,MATCH(E36,Setup!$B$18:$B$22,0)),0))</f>
        <v>0</v>
      </c>
      <c r="R36" s="36" t="n">
        <f aca="false">IF(F36="",0,IFERROR(INDEX(Setup!$D$18:$D$22,MATCH(F36,Setup!$B$18:$B$22,0)),0))</f>
        <v>0</v>
      </c>
      <c r="S36" s="36" t="n">
        <f aca="false">IF(G36="",0,IFERROR(INDEX(Setup!$D$18:$D$22,MATCH(G36,Setup!$B$18:$B$22,0)),0))</f>
        <v>0</v>
      </c>
      <c r="T36" s="36" t="n">
        <f aca="false">IF(H36="",0,IFERROR(INDEX(Setup!$D$18:$D$22,MATCH(H36,Setup!$B$18:$B$22,0)),0))</f>
        <v>0</v>
      </c>
      <c r="U36" s="36" t="n">
        <f aca="false">IF(I36="",0,IFERROR(INDEX(Setup!$D$18:$D$22,MATCH(I36,Setup!$B$18:$B$22,0)),0))</f>
        <v>0</v>
      </c>
    </row>
    <row r="37" customFormat="false" ht="42" hidden="false" customHeight="true" outlineLevel="0" collapsed="false">
      <c r="A37" s="37" t="s">
        <v>235</v>
      </c>
      <c r="B37" s="6" t="s">
        <v>236</v>
      </c>
      <c r="C37" s="38" t="s">
        <v>101</v>
      </c>
      <c r="D37" s="39" t="s">
        <v>136</v>
      </c>
      <c r="E37" s="39"/>
      <c r="F37" s="39"/>
      <c r="G37" s="39"/>
      <c r="H37" s="39"/>
      <c r="I37" s="39"/>
      <c r="J37" s="40" t="s">
        <v>136</v>
      </c>
      <c r="K37" s="38" t="s">
        <v>201</v>
      </c>
      <c r="L37" s="38" t="s">
        <v>237</v>
      </c>
      <c r="M37" s="41" t="s">
        <v>238</v>
      </c>
      <c r="N37" s="38" t="s">
        <v>140</v>
      </c>
      <c r="O37" s="14"/>
      <c r="P37" s="36" t="n">
        <f aca="false">IFERROR(INDEX(Setup!$I$27:$I$36,MATCH($C37,Setup!$B$27:$B$36,0)),0)</f>
        <v>22</v>
      </c>
      <c r="Q37" s="36" t="n">
        <f aca="false">IF(E37="",0,IFERROR(INDEX(Setup!$D$18:$D$22,MATCH(E37,Setup!$B$18:$B$22,0)),0))</f>
        <v>0</v>
      </c>
      <c r="R37" s="36" t="n">
        <f aca="false">IF(F37="",0,IFERROR(INDEX(Setup!$D$18:$D$22,MATCH(F37,Setup!$B$18:$B$22,0)),0))</f>
        <v>0</v>
      </c>
      <c r="S37" s="36" t="n">
        <f aca="false">IF(G37="",0,IFERROR(INDEX(Setup!$D$18:$D$22,MATCH(G37,Setup!$B$18:$B$22,0)),0))</f>
        <v>0</v>
      </c>
      <c r="T37" s="36" t="n">
        <f aca="false">IF(H37="",0,IFERROR(INDEX(Setup!$D$18:$D$22,MATCH(H37,Setup!$B$18:$B$22,0)),0))</f>
        <v>0</v>
      </c>
      <c r="U37" s="36" t="n">
        <f aca="false">IF(I37="",0,IFERROR(INDEX(Setup!$D$18:$D$22,MATCH(I37,Setup!$B$18:$B$22,0)),0))</f>
        <v>0</v>
      </c>
    </row>
    <row r="38" customFormat="false" ht="28.5" hidden="false" customHeight="true" outlineLevel="0" collapsed="false">
      <c r="A38" s="37" t="s">
        <v>239</v>
      </c>
      <c r="B38" s="6" t="s">
        <v>240</v>
      </c>
      <c r="C38" s="38" t="s">
        <v>101</v>
      </c>
      <c r="D38" s="39" t="s">
        <v>148</v>
      </c>
      <c r="E38" s="39"/>
      <c r="F38" s="39"/>
      <c r="G38" s="39"/>
      <c r="H38" s="39"/>
      <c r="I38" s="39"/>
      <c r="J38" s="40" t="s">
        <v>148</v>
      </c>
      <c r="K38" s="38" t="s">
        <v>206</v>
      </c>
      <c r="L38" s="38" t="s">
        <v>241</v>
      </c>
      <c r="M38" s="41" t="s">
        <v>238</v>
      </c>
      <c r="N38" s="38" t="s">
        <v>151</v>
      </c>
      <c r="O38" s="14"/>
      <c r="P38" s="36" t="n">
        <f aca="false">IFERROR(INDEX(Setup!$I$27:$I$36,MATCH($C38,Setup!$B$27:$B$36,0)),0)</f>
        <v>22</v>
      </c>
      <c r="Q38" s="36" t="n">
        <f aca="false">IF(E38="",0,IFERROR(INDEX(Setup!$D$18:$D$22,MATCH(E38,Setup!$B$18:$B$22,0)),0))</f>
        <v>0</v>
      </c>
      <c r="R38" s="36" t="n">
        <f aca="false">IF(F38="",0,IFERROR(INDEX(Setup!$D$18:$D$22,MATCH(F38,Setup!$B$18:$B$22,0)),0))</f>
        <v>0</v>
      </c>
      <c r="S38" s="36" t="n">
        <f aca="false">IF(G38="",0,IFERROR(INDEX(Setup!$D$18:$D$22,MATCH(G38,Setup!$B$18:$B$22,0)),0))</f>
        <v>0</v>
      </c>
      <c r="T38" s="36" t="n">
        <f aca="false">IF(H38="",0,IFERROR(INDEX(Setup!$D$18:$D$22,MATCH(H38,Setup!$B$18:$B$22,0)),0))</f>
        <v>0</v>
      </c>
      <c r="U38" s="36" t="n">
        <f aca="false">IF(I38="",0,IFERROR(INDEX(Setup!$D$18:$D$22,MATCH(I38,Setup!$B$18:$B$22,0)),0))</f>
        <v>0</v>
      </c>
    </row>
    <row r="39" customFormat="false" ht="28.5" hidden="false" customHeight="true" outlineLevel="0" collapsed="false">
      <c r="A39" s="37" t="s">
        <v>242</v>
      </c>
      <c r="B39" s="6" t="s">
        <v>243</v>
      </c>
      <c r="C39" s="38" t="s">
        <v>101</v>
      </c>
      <c r="D39" s="39" t="s">
        <v>136</v>
      </c>
      <c r="E39" s="39"/>
      <c r="F39" s="39"/>
      <c r="G39" s="39"/>
      <c r="H39" s="39"/>
      <c r="I39" s="39"/>
      <c r="J39" s="40" t="s">
        <v>136</v>
      </c>
      <c r="K39" s="38" t="s">
        <v>206</v>
      </c>
      <c r="L39" s="38" t="s">
        <v>214</v>
      </c>
      <c r="M39" s="41" t="s">
        <v>244</v>
      </c>
      <c r="N39" s="38" t="s">
        <v>245</v>
      </c>
      <c r="O39" s="14"/>
      <c r="P39" s="36" t="n">
        <f aca="false">IFERROR(INDEX(Setup!$I$27:$I$36,MATCH($C39,Setup!$B$27:$B$36,0)),0)</f>
        <v>22</v>
      </c>
      <c r="Q39" s="36" t="n">
        <f aca="false">IF(E39="",0,IFERROR(INDEX(Setup!$D$18:$D$22,MATCH(E39,Setup!$B$18:$B$22,0)),0))</f>
        <v>0</v>
      </c>
      <c r="R39" s="36" t="n">
        <f aca="false">IF(F39="",0,IFERROR(INDEX(Setup!$D$18:$D$22,MATCH(F39,Setup!$B$18:$B$22,0)),0))</f>
        <v>0</v>
      </c>
      <c r="S39" s="36" t="n">
        <f aca="false">IF(G39="",0,IFERROR(INDEX(Setup!$D$18:$D$22,MATCH(G39,Setup!$B$18:$B$22,0)),0))</f>
        <v>0</v>
      </c>
      <c r="T39" s="36" t="n">
        <f aca="false">IF(H39="",0,IFERROR(INDEX(Setup!$D$18:$D$22,MATCH(H39,Setup!$B$18:$B$22,0)),0))</f>
        <v>0</v>
      </c>
      <c r="U39" s="36" t="n">
        <f aca="false">IF(I39="",0,IFERROR(INDEX(Setup!$D$18:$D$22,MATCH(I39,Setup!$B$18:$B$22,0)),0))</f>
        <v>0</v>
      </c>
    </row>
    <row r="40" customFormat="false" ht="28.5" hidden="false" customHeight="true" outlineLevel="0" collapsed="false">
      <c r="A40" s="37" t="s">
        <v>246</v>
      </c>
      <c r="B40" s="6" t="s">
        <v>247</v>
      </c>
      <c r="C40" s="38" t="s">
        <v>101</v>
      </c>
      <c r="D40" s="39" t="s">
        <v>148</v>
      </c>
      <c r="E40" s="39"/>
      <c r="F40" s="39"/>
      <c r="G40" s="39"/>
      <c r="H40" s="39"/>
      <c r="I40" s="39"/>
      <c r="J40" s="40" t="s">
        <v>148</v>
      </c>
      <c r="K40" s="38" t="s">
        <v>201</v>
      </c>
      <c r="L40" s="38" t="s">
        <v>248</v>
      </c>
      <c r="M40" s="41" t="s">
        <v>249</v>
      </c>
      <c r="N40" s="38" t="s">
        <v>151</v>
      </c>
      <c r="O40" s="14"/>
      <c r="P40" s="36" t="n">
        <f aca="false">IFERROR(INDEX(Setup!$I$27:$I$36,MATCH($C40,Setup!$B$27:$B$36,0)),0)</f>
        <v>22</v>
      </c>
      <c r="Q40" s="36" t="n">
        <f aca="false">IF(E40="",0,IFERROR(INDEX(Setup!$D$18:$D$22,MATCH(E40,Setup!$B$18:$B$22,0)),0))</f>
        <v>0</v>
      </c>
      <c r="R40" s="36" t="n">
        <f aca="false">IF(F40="",0,IFERROR(INDEX(Setup!$D$18:$D$22,MATCH(F40,Setup!$B$18:$B$22,0)),0))</f>
        <v>0</v>
      </c>
      <c r="S40" s="36" t="n">
        <f aca="false">IF(G40="",0,IFERROR(INDEX(Setup!$D$18:$D$22,MATCH(G40,Setup!$B$18:$B$22,0)),0))</f>
        <v>0</v>
      </c>
      <c r="T40" s="36" t="n">
        <f aca="false">IF(H40="",0,IFERROR(INDEX(Setup!$D$18:$D$22,MATCH(H40,Setup!$B$18:$B$22,0)),0))</f>
        <v>0</v>
      </c>
      <c r="U40" s="36" t="n">
        <f aca="false">IF(I40="",0,IFERROR(INDEX(Setup!$D$18:$D$22,MATCH(I40,Setup!$B$18:$B$22,0)),0))</f>
        <v>0</v>
      </c>
    </row>
    <row r="41" customFormat="false" ht="28.5" hidden="false" customHeight="true" outlineLevel="0" collapsed="false">
      <c r="A41" s="37" t="s">
        <v>250</v>
      </c>
      <c r="B41" s="6" t="s">
        <v>251</v>
      </c>
      <c r="C41" s="38" t="s">
        <v>101</v>
      </c>
      <c r="D41" s="39" t="s">
        <v>148</v>
      </c>
      <c r="E41" s="39"/>
      <c r="F41" s="39"/>
      <c r="G41" s="39"/>
      <c r="H41" s="39"/>
      <c r="I41" s="39"/>
      <c r="J41" s="40" t="s">
        <v>148</v>
      </c>
      <c r="K41" s="38" t="s">
        <v>201</v>
      </c>
      <c r="L41" s="38" t="s">
        <v>252</v>
      </c>
      <c r="M41" s="41"/>
      <c r="N41" s="38" t="s">
        <v>151</v>
      </c>
      <c r="O41" s="14"/>
      <c r="P41" s="36" t="n">
        <f aca="false">IFERROR(INDEX(Setup!$I$27:$I$36,MATCH($C41,Setup!$B$27:$B$36,0)),0)</f>
        <v>22</v>
      </c>
      <c r="Q41" s="36" t="n">
        <f aca="false">IF(E41="",0,IFERROR(INDEX(Setup!$D$18:$D$22,MATCH(E41,Setup!$B$18:$B$22,0)),0))</f>
        <v>0</v>
      </c>
      <c r="R41" s="36" t="n">
        <f aca="false">IF(F41="",0,IFERROR(INDEX(Setup!$D$18:$D$22,MATCH(F41,Setup!$B$18:$B$22,0)),0))</f>
        <v>0</v>
      </c>
      <c r="S41" s="36" t="n">
        <f aca="false">IF(G41="",0,IFERROR(INDEX(Setup!$D$18:$D$22,MATCH(G41,Setup!$B$18:$B$22,0)),0))</f>
        <v>0</v>
      </c>
      <c r="T41" s="36" t="n">
        <f aca="false">IF(H41="",0,IFERROR(INDEX(Setup!$D$18:$D$22,MATCH(H41,Setup!$B$18:$B$22,0)),0))</f>
        <v>0</v>
      </c>
      <c r="U41" s="36" t="n">
        <f aca="false">IF(I41="",0,IFERROR(INDEX(Setup!$D$18:$D$22,MATCH(I41,Setup!$B$18:$B$22,0)),0))</f>
        <v>0</v>
      </c>
    </row>
    <row r="42" customFormat="false" ht="28.5" hidden="false" customHeight="true" outlineLevel="0" collapsed="false">
      <c r="A42" s="37" t="s">
        <v>253</v>
      </c>
      <c r="B42" s="6" t="s">
        <v>254</v>
      </c>
      <c r="C42" s="38" t="s">
        <v>101</v>
      </c>
      <c r="D42" s="39" t="s">
        <v>148</v>
      </c>
      <c r="E42" s="39"/>
      <c r="F42" s="39"/>
      <c r="G42" s="39"/>
      <c r="H42" s="39"/>
      <c r="I42" s="39"/>
      <c r="J42" s="40" t="s">
        <v>148</v>
      </c>
      <c r="K42" s="38" t="s">
        <v>201</v>
      </c>
      <c r="L42" s="38" t="s">
        <v>255</v>
      </c>
      <c r="M42" s="41"/>
      <c r="N42" s="38" t="s">
        <v>151</v>
      </c>
      <c r="O42" s="14"/>
      <c r="P42" s="36" t="n">
        <f aca="false">IFERROR(INDEX(Setup!$I$27:$I$36,MATCH($C42,Setup!$B$27:$B$36,0)),0)</f>
        <v>22</v>
      </c>
      <c r="Q42" s="36" t="n">
        <f aca="false">IF(E42="",0,IFERROR(INDEX(Setup!$D$18:$D$22,MATCH(E42,Setup!$B$18:$B$22,0)),0))</f>
        <v>0</v>
      </c>
      <c r="R42" s="36" t="n">
        <f aca="false">IF(F42="",0,IFERROR(INDEX(Setup!$D$18:$D$22,MATCH(F42,Setup!$B$18:$B$22,0)),0))</f>
        <v>0</v>
      </c>
      <c r="S42" s="36" t="n">
        <f aca="false">IF(G42="",0,IFERROR(INDEX(Setup!$D$18:$D$22,MATCH(G42,Setup!$B$18:$B$22,0)),0))</f>
        <v>0</v>
      </c>
      <c r="T42" s="36" t="n">
        <f aca="false">IF(H42="",0,IFERROR(INDEX(Setup!$D$18:$D$22,MATCH(H42,Setup!$B$18:$B$22,0)),0))</f>
        <v>0</v>
      </c>
      <c r="U42" s="36" t="n">
        <f aca="false">IF(I42="",0,IFERROR(INDEX(Setup!$D$18:$D$22,MATCH(I42,Setup!$B$18:$B$22,0)),0))</f>
        <v>0</v>
      </c>
    </row>
    <row r="43" customFormat="false" ht="28.5" hidden="false" customHeight="true" outlineLevel="0" collapsed="false">
      <c r="A43" s="37" t="s">
        <v>256</v>
      </c>
      <c r="B43" s="6" t="s">
        <v>257</v>
      </c>
      <c r="C43" s="38" t="s">
        <v>101</v>
      </c>
      <c r="D43" s="39" t="s">
        <v>148</v>
      </c>
      <c r="E43" s="39"/>
      <c r="F43" s="39"/>
      <c r="G43" s="39"/>
      <c r="H43" s="39"/>
      <c r="I43" s="39"/>
      <c r="J43" s="40" t="s">
        <v>148</v>
      </c>
      <c r="K43" s="38" t="s">
        <v>195</v>
      </c>
      <c r="L43" s="38" t="s">
        <v>258</v>
      </c>
      <c r="M43" s="41" t="s">
        <v>259</v>
      </c>
      <c r="N43" s="38" t="s">
        <v>151</v>
      </c>
      <c r="O43" s="14"/>
      <c r="P43" s="36" t="n">
        <f aca="false">IFERROR(INDEX(Setup!$I$27:$I$36,MATCH($C43,Setup!$B$27:$B$36,0)),0)</f>
        <v>22</v>
      </c>
      <c r="Q43" s="36" t="n">
        <f aca="false">IF(E43="",0,IFERROR(INDEX(Setup!$D$18:$D$22,MATCH(E43,Setup!$B$18:$B$22,0)),0))</f>
        <v>0</v>
      </c>
      <c r="R43" s="36" t="n">
        <f aca="false">IF(F43="",0,IFERROR(INDEX(Setup!$D$18:$D$22,MATCH(F43,Setup!$B$18:$B$22,0)),0))</f>
        <v>0</v>
      </c>
      <c r="S43" s="36" t="n">
        <f aca="false">IF(G43="",0,IFERROR(INDEX(Setup!$D$18:$D$22,MATCH(G43,Setup!$B$18:$B$22,0)),0))</f>
        <v>0</v>
      </c>
      <c r="T43" s="36" t="n">
        <f aca="false">IF(H43="",0,IFERROR(INDEX(Setup!$D$18:$D$22,MATCH(H43,Setup!$B$18:$B$22,0)),0))</f>
        <v>0</v>
      </c>
      <c r="U43" s="36" t="n">
        <f aca="false">IF(I43="",0,IFERROR(INDEX(Setup!$D$18:$D$22,MATCH(I43,Setup!$B$18:$B$22,0)),0))</f>
        <v>0</v>
      </c>
    </row>
    <row r="44" customFormat="false" ht="42" hidden="false" customHeight="true" outlineLevel="0" collapsed="false">
      <c r="A44" s="37" t="s">
        <v>260</v>
      </c>
      <c r="B44" s="6" t="s">
        <v>261</v>
      </c>
      <c r="C44" s="38" t="s">
        <v>101</v>
      </c>
      <c r="D44" s="39" t="s">
        <v>148</v>
      </c>
      <c r="E44" s="39"/>
      <c r="F44" s="39"/>
      <c r="G44" s="39"/>
      <c r="H44" s="39"/>
      <c r="I44" s="39"/>
      <c r="J44" s="40" t="s">
        <v>148</v>
      </c>
      <c r="K44" s="38" t="s">
        <v>195</v>
      </c>
      <c r="L44" s="38" t="s">
        <v>262</v>
      </c>
      <c r="M44" s="41" t="s">
        <v>208</v>
      </c>
      <c r="N44" s="38" t="s">
        <v>151</v>
      </c>
      <c r="O44" s="14"/>
      <c r="P44" s="36" t="n">
        <f aca="false">IFERROR(INDEX(Setup!$I$27:$I$36,MATCH($C44,Setup!$B$27:$B$36,0)),0)</f>
        <v>22</v>
      </c>
      <c r="Q44" s="36" t="n">
        <f aca="false">IF(E44="",0,IFERROR(INDEX(Setup!$D$18:$D$22,MATCH(E44,Setup!$B$18:$B$22,0)),0))</f>
        <v>0</v>
      </c>
      <c r="R44" s="36" t="n">
        <f aca="false">IF(F44="",0,IFERROR(INDEX(Setup!$D$18:$D$22,MATCH(F44,Setup!$B$18:$B$22,0)),0))</f>
        <v>0</v>
      </c>
      <c r="S44" s="36" t="n">
        <f aca="false">IF(G44="",0,IFERROR(INDEX(Setup!$D$18:$D$22,MATCH(G44,Setup!$B$18:$B$22,0)),0))</f>
        <v>0</v>
      </c>
      <c r="T44" s="36" t="n">
        <f aca="false">IF(H44="",0,IFERROR(INDEX(Setup!$D$18:$D$22,MATCH(H44,Setup!$B$18:$B$22,0)),0))</f>
        <v>0</v>
      </c>
      <c r="U44" s="36" t="n">
        <f aca="false">IF(I44="",0,IFERROR(INDEX(Setup!$D$18:$D$22,MATCH(I44,Setup!$B$18:$B$22,0)),0))</f>
        <v>0</v>
      </c>
    </row>
    <row r="45" customFormat="false" ht="28.5" hidden="false" customHeight="true" outlineLevel="0" collapsed="false">
      <c r="A45" s="37" t="s">
        <v>263</v>
      </c>
      <c r="B45" s="6" t="s">
        <v>264</v>
      </c>
      <c r="C45" s="38" t="s">
        <v>101</v>
      </c>
      <c r="D45" s="39" t="s">
        <v>148</v>
      </c>
      <c r="E45" s="39"/>
      <c r="F45" s="39"/>
      <c r="G45" s="39"/>
      <c r="H45" s="39"/>
      <c r="I45" s="39"/>
      <c r="J45" s="40" t="s">
        <v>148</v>
      </c>
      <c r="K45" s="38" t="s">
        <v>201</v>
      </c>
      <c r="L45" s="38" t="s">
        <v>248</v>
      </c>
      <c r="M45" s="41" t="s">
        <v>208</v>
      </c>
      <c r="N45" s="38" t="s">
        <v>151</v>
      </c>
      <c r="O45" s="14"/>
      <c r="P45" s="36" t="n">
        <f aca="false">IFERROR(INDEX(Setup!$I$27:$I$36,MATCH($C45,Setup!$B$27:$B$36,0)),0)</f>
        <v>22</v>
      </c>
      <c r="Q45" s="36" t="n">
        <f aca="false">IF(E45="",0,IFERROR(INDEX(Setup!$D$18:$D$22,MATCH(E45,Setup!$B$18:$B$22,0)),0))</f>
        <v>0</v>
      </c>
      <c r="R45" s="36" t="n">
        <f aca="false">IF(F45="",0,IFERROR(INDEX(Setup!$D$18:$D$22,MATCH(F45,Setup!$B$18:$B$22,0)),0))</f>
        <v>0</v>
      </c>
      <c r="S45" s="36" t="n">
        <f aca="false">IF(G45="",0,IFERROR(INDEX(Setup!$D$18:$D$22,MATCH(G45,Setup!$B$18:$B$22,0)),0))</f>
        <v>0</v>
      </c>
      <c r="T45" s="36" t="n">
        <f aca="false">IF(H45="",0,IFERROR(INDEX(Setup!$D$18:$D$22,MATCH(H45,Setup!$B$18:$B$22,0)),0))</f>
        <v>0</v>
      </c>
      <c r="U45" s="36" t="n">
        <f aca="false">IF(I45="",0,IFERROR(INDEX(Setup!$D$18:$D$22,MATCH(I45,Setup!$B$18:$B$22,0)),0))</f>
        <v>0</v>
      </c>
    </row>
    <row r="46" customFormat="false" ht="28.5" hidden="false" customHeight="true" outlineLevel="0" collapsed="false">
      <c r="A46" s="37" t="s">
        <v>265</v>
      </c>
      <c r="B46" s="6" t="s">
        <v>266</v>
      </c>
      <c r="C46" s="38" t="s">
        <v>101</v>
      </c>
      <c r="D46" s="39" t="s">
        <v>148</v>
      </c>
      <c r="E46" s="39"/>
      <c r="F46" s="39"/>
      <c r="G46" s="39"/>
      <c r="H46" s="39"/>
      <c r="I46" s="39"/>
      <c r="J46" s="40" t="s">
        <v>148</v>
      </c>
      <c r="K46" s="38" t="s">
        <v>267</v>
      </c>
      <c r="L46" s="38" t="s">
        <v>241</v>
      </c>
      <c r="M46" s="41" t="s">
        <v>268</v>
      </c>
      <c r="N46" s="38" t="s">
        <v>269</v>
      </c>
      <c r="O46" s="14"/>
      <c r="P46" s="36" t="n">
        <f aca="false">IFERROR(INDEX(Setup!$I$27:$I$36,MATCH($C46,Setup!$B$27:$B$36,0)),0)</f>
        <v>22</v>
      </c>
      <c r="Q46" s="36" t="n">
        <f aca="false">IF(E46="",0,IFERROR(INDEX(Setup!$D$18:$D$22,MATCH(E46,Setup!$B$18:$B$22,0)),0))</f>
        <v>0</v>
      </c>
      <c r="R46" s="36" t="n">
        <f aca="false">IF(F46="",0,IFERROR(INDEX(Setup!$D$18:$D$22,MATCH(F46,Setup!$B$18:$B$22,0)),0))</f>
        <v>0</v>
      </c>
      <c r="S46" s="36" t="n">
        <f aca="false">IF(G46="",0,IFERROR(INDEX(Setup!$D$18:$D$22,MATCH(G46,Setup!$B$18:$B$22,0)),0))</f>
        <v>0</v>
      </c>
      <c r="T46" s="36" t="n">
        <f aca="false">IF(H46="",0,IFERROR(INDEX(Setup!$D$18:$D$22,MATCH(H46,Setup!$B$18:$B$22,0)),0))</f>
        <v>0</v>
      </c>
      <c r="U46" s="36" t="n">
        <f aca="false">IF(I46="",0,IFERROR(INDEX(Setup!$D$18:$D$22,MATCH(I46,Setup!$B$18:$B$22,0)),0))</f>
        <v>0</v>
      </c>
    </row>
    <row r="47" customFormat="false" ht="28.5" hidden="false" customHeight="true" outlineLevel="0" collapsed="false">
      <c r="A47" s="37" t="s">
        <v>270</v>
      </c>
      <c r="B47" s="6" t="s">
        <v>271</v>
      </c>
      <c r="C47" s="38" t="s">
        <v>101</v>
      </c>
      <c r="D47" s="39" t="s">
        <v>148</v>
      </c>
      <c r="E47" s="39"/>
      <c r="F47" s="39"/>
      <c r="G47" s="39"/>
      <c r="H47" s="39"/>
      <c r="I47" s="39"/>
      <c r="J47" s="40" t="s">
        <v>148</v>
      </c>
      <c r="K47" s="38" t="s">
        <v>267</v>
      </c>
      <c r="L47" s="38"/>
      <c r="M47" s="41" t="s">
        <v>268</v>
      </c>
      <c r="N47" s="38" t="s">
        <v>272</v>
      </c>
      <c r="O47" s="14"/>
      <c r="P47" s="36" t="n">
        <f aca="false">IFERROR(INDEX(Setup!$I$27:$I$36,MATCH($C47,Setup!$B$27:$B$36,0)),0)</f>
        <v>22</v>
      </c>
      <c r="Q47" s="36" t="n">
        <f aca="false">IF(E47="",0,IFERROR(INDEX(Setup!$D$18:$D$22,MATCH(E47,Setup!$B$18:$B$22,0)),0))</f>
        <v>0</v>
      </c>
      <c r="R47" s="36" t="n">
        <f aca="false">IF(F47="",0,IFERROR(INDEX(Setup!$D$18:$D$22,MATCH(F47,Setup!$B$18:$B$22,0)),0))</f>
        <v>0</v>
      </c>
      <c r="S47" s="36" t="n">
        <f aca="false">IF(G47="",0,IFERROR(INDEX(Setup!$D$18:$D$22,MATCH(G47,Setup!$B$18:$B$22,0)),0))</f>
        <v>0</v>
      </c>
      <c r="T47" s="36" t="n">
        <f aca="false">IF(H47="",0,IFERROR(INDEX(Setup!$D$18:$D$22,MATCH(H47,Setup!$B$18:$B$22,0)),0))</f>
        <v>0</v>
      </c>
      <c r="U47" s="36" t="n">
        <f aca="false">IF(I47="",0,IFERROR(INDEX(Setup!$D$18:$D$22,MATCH(I47,Setup!$B$18:$B$22,0)),0))</f>
        <v>0</v>
      </c>
    </row>
    <row r="48" customFormat="false" ht="28.5" hidden="false" customHeight="true" outlineLevel="0" collapsed="false">
      <c r="A48" s="37" t="s">
        <v>273</v>
      </c>
      <c r="B48" s="6" t="s">
        <v>274</v>
      </c>
      <c r="C48" s="38" t="s">
        <v>101</v>
      </c>
      <c r="D48" s="39" t="s">
        <v>148</v>
      </c>
      <c r="E48" s="39"/>
      <c r="F48" s="39"/>
      <c r="G48" s="39"/>
      <c r="H48" s="39"/>
      <c r="I48" s="39"/>
      <c r="J48" s="40" t="s">
        <v>148</v>
      </c>
      <c r="K48" s="38" t="s">
        <v>201</v>
      </c>
      <c r="L48" s="38" t="s">
        <v>275</v>
      </c>
      <c r="M48" s="41"/>
      <c r="N48" s="38" t="s">
        <v>151</v>
      </c>
      <c r="O48" s="14"/>
      <c r="P48" s="36" t="n">
        <f aca="false">IFERROR(INDEX(Setup!$I$27:$I$36,MATCH($C48,Setup!$B$27:$B$36,0)),0)</f>
        <v>22</v>
      </c>
      <c r="Q48" s="36" t="n">
        <f aca="false">IF(E48="",0,IFERROR(INDEX(Setup!$D$18:$D$22,MATCH(E48,Setup!$B$18:$B$22,0)),0))</f>
        <v>0</v>
      </c>
      <c r="R48" s="36" t="n">
        <f aca="false">IF(F48="",0,IFERROR(INDEX(Setup!$D$18:$D$22,MATCH(F48,Setup!$B$18:$B$22,0)),0))</f>
        <v>0</v>
      </c>
      <c r="S48" s="36" t="n">
        <f aca="false">IF(G48="",0,IFERROR(INDEX(Setup!$D$18:$D$22,MATCH(G48,Setup!$B$18:$B$22,0)),0))</f>
        <v>0</v>
      </c>
      <c r="T48" s="36" t="n">
        <f aca="false">IF(H48="",0,IFERROR(INDEX(Setup!$D$18:$D$22,MATCH(H48,Setup!$B$18:$B$22,0)),0))</f>
        <v>0</v>
      </c>
      <c r="U48" s="36" t="n">
        <f aca="false">IF(I48="",0,IFERROR(INDEX(Setup!$D$18:$D$22,MATCH(I48,Setup!$B$18:$B$22,0)),0))</f>
        <v>0</v>
      </c>
    </row>
    <row r="49" customFormat="false" ht="28.5" hidden="false" customHeight="true" outlineLevel="0" collapsed="false">
      <c r="A49" s="37" t="s">
        <v>276</v>
      </c>
      <c r="B49" s="6" t="s">
        <v>277</v>
      </c>
      <c r="C49" s="38" t="s">
        <v>101</v>
      </c>
      <c r="D49" s="39" t="s">
        <v>156</v>
      </c>
      <c r="E49" s="39"/>
      <c r="F49" s="39"/>
      <c r="G49" s="39"/>
      <c r="H49" s="39"/>
      <c r="I49" s="39"/>
      <c r="J49" s="40" t="s">
        <v>156</v>
      </c>
      <c r="K49" s="38" t="s">
        <v>201</v>
      </c>
      <c r="L49" s="38" t="s">
        <v>278</v>
      </c>
      <c r="M49" s="41"/>
      <c r="N49" s="38" t="s">
        <v>151</v>
      </c>
      <c r="O49" s="14"/>
      <c r="P49" s="36" t="n">
        <f aca="false">IFERROR(INDEX(Setup!$I$27:$I$36,MATCH($C49,Setup!$B$27:$B$36,0)),0)</f>
        <v>22</v>
      </c>
      <c r="Q49" s="36" t="n">
        <f aca="false">IF(E49="",0,IFERROR(INDEX(Setup!$D$18:$D$22,MATCH(E49,Setup!$B$18:$B$22,0)),0))</f>
        <v>0</v>
      </c>
      <c r="R49" s="36" t="n">
        <f aca="false">IF(F49="",0,IFERROR(INDEX(Setup!$D$18:$D$22,MATCH(F49,Setup!$B$18:$B$22,0)),0))</f>
        <v>0</v>
      </c>
      <c r="S49" s="36" t="n">
        <f aca="false">IF(G49="",0,IFERROR(INDEX(Setup!$D$18:$D$22,MATCH(G49,Setup!$B$18:$B$22,0)),0))</f>
        <v>0</v>
      </c>
      <c r="T49" s="36" t="n">
        <f aca="false">IF(H49="",0,IFERROR(INDEX(Setup!$D$18:$D$22,MATCH(H49,Setup!$B$18:$B$22,0)),0))</f>
        <v>0</v>
      </c>
      <c r="U49" s="36" t="n">
        <f aca="false">IF(I49="",0,IFERROR(INDEX(Setup!$D$18:$D$22,MATCH(I49,Setup!$B$18:$B$22,0)),0))</f>
        <v>0</v>
      </c>
    </row>
    <row r="50" customFormat="false" ht="28.5" hidden="false" customHeight="true" outlineLevel="0" collapsed="false">
      <c r="A50" s="37" t="s">
        <v>279</v>
      </c>
      <c r="B50" s="6" t="s">
        <v>280</v>
      </c>
      <c r="C50" s="38" t="s">
        <v>101</v>
      </c>
      <c r="D50" s="39" t="s">
        <v>156</v>
      </c>
      <c r="E50" s="39"/>
      <c r="F50" s="39"/>
      <c r="G50" s="39"/>
      <c r="H50" s="39"/>
      <c r="I50" s="39"/>
      <c r="J50" s="40" t="s">
        <v>156</v>
      </c>
      <c r="K50" s="38" t="s">
        <v>201</v>
      </c>
      <c r="L50" s="38"/>
      <c r="M50" s="41"/>
      <c r="N50" s="38" t="s">
        <v>151</v>
      </c>
      <c r="O50" s="14"/>
      <c r="P50" s="36" t="n">
        <f aca="false">IFERROR(INDEX(Setup!$I$27:$I$36,MATCH($C50,Setup!$B$27:$B$36,0)),0)</f>
        <v>22</v>
      </c>
      <c r="Q50" s="36" t="n">
        <f aca="false">IF(E50="",0,IFERROR(INDEX(Setup!$D$18:$D$22,MATCH(E50,Setup!$B$18:$B$22,0)),0))</f>
        <v>0</v>
      </c>
      <c r="R50" s="36" t="n">
        <f aca="false">IF(F50="",0,IFERROR(INDEX(Setup!$D$18:$D$22,MATCH(F50,Setup!$B$18:$B$22,0)),0))</f>
        <v>0</v>
      </c>
      <c r="S50" s="36" t="n">
        <f aca="false">IF(G50="",0,IFERROR(INDEX(Setup!$D$18:$D$22,MATCH(G50,Setup!$B$18:$B$22,0)),0))</f>
        <v>0</v>
      </c>
      <c r="T50" s="36" t="n">
        <f aca="false">IF(H50="",0,IFERROR(INDEX(Setup!$D$18:$D$22,MATCH(H50,Setup!$B$18:$B$22,0)),0))</f>
        <v>0</v>
      </c>
      <c r="U50" s="36" t="n">
        <f aca="false">IF(I50="",0,IFERROR(INDEX(Setup!$D$18:$D$22,MATCH(I50,Setup!$B$18:$B$22,0)),0))</f>
        <v>0</v>
      </c>
    </row>
    <row r="51" customFormat="false" ht="28.5" hidden="false" customHeight="true" outlineLevel="0" collapsed="false">
      <c r="A51" s="37" t="s">
        <v>281</v>
      </c>
      <c r="B51" s="6" t="s">
        <v>282</v>
      </c>
      <c r="C51" s="38" t="s">
        <v>101</v>
      </c>
      <c r="D51" s="39" t="s">
        <v>156</v>
      </c>
      <c r="E51" s="39"/>
      <c r="F51" s="39"/>
      <c r="G51" s="39"/>
      <c r="H51" s="39"/>
      <c r="I51" s="39"/>
      <c r="J51" s="40" t="s">
        <v>156</v>
      </c>
      <c r="K51" s="38" t="s">
        <v>206</v>
      </c>
      <c r="L51" s="38" t="s">
        <v>241</v>
      </c>
      <c r="M51" s="41"/>
      <c r="N51" s="38" t="s">
        <v>151</v>
      </c>
      <c r="O51" s="14"/>
      <c r="P51" s="36" t="n">
        <f aca="false">IFERROR(INDEX(Setup!$I$27:$I$36,MATCH($C51,Setup!$B$27:$B$36,0)),0)</f>
        <v>22</v>
      </c>
      <c r="Q51" s="36" t="n">
        <f aca="false">IF(E51="",0,IFERROR(INDEX(Setup!$D$18:$D$22,MATCH(E51,Setup!$B$18:$B$22,0)),0))</f>
        <v>0</v>
      </c>
      <c r="R51" s="36" t="n">
        <f aca="false">IF(F51="",0,IFERROR(INDEX(Setup!$D$18:$D$22,MATCH(F51,Setup!$B$18:$B$22,0)),0))</f>
        <v>0</v>
      </c>
      <c r="S51" s="36" t="n">
        <f aca="false">IF(G51="",0,IFERROR(INDEX(Setup!$D$18:$D$22,MATCH(G51,Setup!$B$18:$B$22,0)),0))</f>
        <v>0</v>
      </c>
      <c r="T51" s="36" t="n">
        <f aca="false">IF(H51="",0,IFERROR(INDEX(Setup!$D$18:$D$22,MATCH(H51,Setup!$B$18:$B$22,0)),0))</f>
        <v>0</v>
      </c>
      <c r="U51" s="36" t="n">
        <f aca="false">IF(I51="",0,IFERROR(INDEX(Setup!$D$18:$D$22,MATCH(I51,Setup!$B$18:$B$22,0)),0))</f>
        <v>0</v>
      </c>
    </row>
    <row r="52" customFormat="false" ht="15" hidden="false" customHeight="false" outlineLevel="0" collapsed="false">
      <c r="A52" s="34" t="s">
        <v>156</v>
      </c>
      <c r="B52" s="34" t="s">
        <v>103</v>
      </c>
      <c r="C52" s="35"/>
      <c r="D52" s="35"/>
      <c r="E52" s="35"/>
      <c r="F52" s="35"/>
      <c r="G52" s="35"/>
      <c r="H52" s="35"/>
      <c r="I52" s="35"/>
      <c r="J52" s="35"/>
      <c r="K52" s="35"/>
      <c r="L52" s="35"/>
      <c r="M52" s="35"/>
      <c r="N52" s="35"/>
      <c r="O52" s="35"/>
      <c r="P52" s="36" t="n">
        <f aca="false">IFERROR(INDEX(Setup!$I$27:$I$36,MATCH($C52,Setup!$B$27:$B$36,0)),0)</f>
        <v>0</v>
      </c>
      <c r="Q52" s="36" t="n">
        <f aca="false">IF(E52="",0,IFERROR(INDEX(Setup!$D$18:$D$22,MATCH(E52,Setup!$B$18:$B$22,0)),0))</f>
        <v>0</v>
      </c>
      <c r="R52" s="36" t="n">
        <f aca="false">IF(F52="",0,IFERROR(INDEX(Setup!$D$18:$D$22,MATCH(F52,Setup!$B$18:$B$22,0)),0))</f>
        <v>0</v>
      </c>
      <c r="S52" s="36" t="n">
        <f aca="false">IF(G52="",0,IFERROR(INDEX(Setup!$D$18:$D$22,MATCH(G52,Setup!$B$18:$B$22,0)),0))</f>
        <v>0</v>
      </c>
      <c r="T52" s="36" t="n">
        <f aca="false">IF(H52="",0,IFERROR(INDEX(Setup!$D$18:$D$22,MATCH(H52,Setup!$B$18:$B$22,0)),0))</f>
        <v>0</v>
      </c>
      <c r="U52" s="36" t="n">
        <f aca="false">IF(I52="",0,IFERROR(INDEX(Setup!$D$18:$D$22,MATCH(I52,Setup!$B$18:$B$22,0)),0))</f>
        <v>0</v>
      </c>
    </row>
    <row r="53" customFormat="false" ht="42" hidden="false" customHeight="true" outlineLevel="0" collapsed="false">
      <c r="A53" s="37" t="s">
        <v>283</v>
      </c>
      <c r="B53" s="6" t="s">
        <v>284</v>
      </c>
      <c r="C53" s="38" t="s">
        <v>103</v>
      </c>
      <c r="D53" s="39" t="s">
        <v>136</v>
      </c>
      <c r="E53" s="39"/>
      <c r="F53" s="39"/>
      <c r="G53" s="39"/>
      <c r="H53" s="39"/>
      <c r="I53" s="39"/>
      <c r="J53" s="40" t="s">
        <v>136</v>
      </c>
      <c r="K53" s="38" t="s">
        <v>285</v>
      </c>
      <c r="L53" s="38" t="s">
        <v>286</v>
      </c>
      <c r="M53" s="41" t="s">
        <v>287</v>
      </c>
      <c r="N53" s="38" t="s">
        <v>140</v>
      </c>
      <c r="O53" s="14"/>
      <c r="P53" s="36" t="n">
        <f aca="false">IFERROR(INDEX(Setup!$I$27:$I$36,MATCH($C53,Setup!$B$27:$B$36,0)),0)</f>
        <v>20</v>
      </c>
      <c r="Q53" s="36" t="n">
        <f aca="false">IF(E53="",0,IFERROR(INDEX(Setup!$D$18:$D$22,MATCH(E53,Setup!$B$18:$B$22,0)),0))</f>
        <v>0</v>
      </c>
      <c r="R53" s="36" t="n">
        <f aca="false">IF(F53="",0,IFERROR(INDEX(Setup!$D$18:$D$22,MATCH(F53,Setup!$B$18:$B$22,0)),0))</f>
        <v>0</v>
      </c>
      <c r="S53" s="36" t="n">
        <f aca="false">IF(G53="",0,IFERROR(INDEX(Setup!$D$18:$D$22,MATCH(G53,Setup!$B$18:$B$22,0)),0))</f>
        <v>0</v>
      </c>
      <c r="T53" s="36" t="n">
        <f aca="false">IF(H53="",0,IFERROR(INDEX(Setup!$D$18:$D$22,MATCH(H53,Setup!$B$18:$B$22,0)),0))</f>
        <v>0</v>
      </c>
      <c r="U53" s="36" t="n">
        <f aca="false">IF(I53="",0,IFERROR(INDEX(Setup!$D$18:$D$22,MATCH(I53,Setup!$B$18:$B$22,0)),0))</f>
        <v>0</v>
      </c>
    </row>
    <row r="54" customFormat="false" ht="54.75" hidden="false" customHeight="true" outlineLevel="0" collapsed="false">
      <c r="A54" s="37" t="s">
        <v>288</v>
      </c>
      <c r="B54" s="6" t="s">
        <v>289</v>
      </c>
      <c r="C54" s="38" t="s">
        <v>103</v>
      </c>
      <c r="D54" s="39" t="s">
        <v>136</v>
      </c>
      <c r="E54" s="39"/>
      <c r="F54" s="39"/>
      <c r="G54" s="39"/>
      <c r="H54" s="39"/>
      <c r="I54" s="39"/>
      <c r="J54" s="40" t="s">
        <v>136</v>
      </c>
      <c r="K54" s="38" t="s">
        <v>285</v>
      </c>
      <c r="L54" s="38" t="s">
        <v>290</v>
      </c>
      <c r="M54" s="41" t="s">
        <v>291</v>
      </c>
      <c r="N54" s="38" t="s">
        <v>292</v>
      </c>
      <c r="O54" s="14"/>
      <c r="P54" s="36" t="n">
        <f aca="false">IFERROR(INDEX(Setup!$I$27:$I$36,MATCH($C54,Setup!$B$27:$B$36,0)),0)</f>
        <v>20</v>
      </c>
      <c r="Q54" s="36" t="n">
        <f aca="false">IF(E54="",0,IFERROR(INDEX(Setup!$D$18:$D$22,MATCH(E54,Setup!$B$18:$B$22,0)),0))</f>
        <v>0</v>
      </c>
      <c r="R54" s="36" t="n">
        <f aca="false">IF(F54="",0,IFERROR(INDEX(Setup!$D$18:$D$22,MATCH(F54,Setup!$B$18:$B$22,0)),0))</f>
        <v>0</v>
      </c>
      <c r="S54" s="36" t="n">
        <f aca="false">IF(G54="",0,IFERROR(INDEX(Setup!$D$18:$D$22,MATCH(G54,Setup!$B$18:$B$22,0)),0))</f>
        <v>0</v>
      </c>
      <c r="T54" s="36" t="n">
        <f aca="false">IF(H54="",0,IFERROR(INDEX(Setup!$D$18:$D$22,MATCH(H54,Setup!$B$18:$B$22,0)),0))</f>
        <v>0</v>
      </c>
      <c r="U54" s="36" t="n">
        <f aca="false">IF(I54="",0,IFERROR(INDEX(Setup!$D$18:$D$22,MATCH(I54,Setup!$B$18:$B$22,0)),0))</f>
        <v>0</v>
      </c>
    </row>
    <row r="55" customFormat="false" ht="42" hidden="false" customHeight="true" outlineLevel="0" collapsed="false">
      <c r="A55" s="37" t="s">
        <v>293</v>
      </c>
      <c r="B55" s="6" t="s">
        <v>294</v>
      </c>
      <c r="C55" s="38" t="s">
        <v>103</v>
      </c>
      <c r="D55" s="39" t="s">
        <v>136</v>
      </c>
      <c r="E55" s="39"/>
      <c r="F55" s="39"/>
      <c r="G55" s="39"/>
      <c r="H55" s="39"/>
      <c r="I55" s="39"/>
      <c r="J55" s="40" t="s">
        <v>136</v>
      </c>
      <c r="K55" s="38" t="s">
        <v>267</v>
      </c>
      <c r="L55" s="38" t="s">
        <v>295</v>
      </c>
      <c r="M55" s="41" t="s">
        <v>296</v>
      </c>
      <c r="N55" s="38" t="s">
        <v>297</v>
      </c>
      <c r="O55" s="14"/>
      <c r="P55" s="36" t="n">
        <f aca="false">IFERROR(INDEX(Setup!$I$27:$I$36,MATCH($C55,Setup!$B$27:$B$36,0)),0)</f>
        <v>20</v>
      </c>
      <c r="Q55" s="36" t="n">
        <f aca="false">IF(E55="",0,IFERROR(INDEX(Setup!$D$18:$D$22,MATCH(E55,Setup!$B$18:$B$22,0)),0))</f>
        <v>0</v>
      </c>
      <c r="R55" s="36" t="n">
        <f aca="false">IF(F55="",0,IFERROR(INDEX(Setup!$D$18:$D$22,MATCH(F55,Setup!$B$18:$B$22,0)),0))</f>
        <v>0</v>
      </c>
      <c r="S55" s="36" t="n">
        <f aca="false">IF(G55="",0,IFERROR(INDEX(Setup!$D$18:$D$22,MATCH(G55,Setup!$B$18:$B$22,0)),0))</f>
        <v>0</v>
      </c>
      <c r="T55" s="36" t="n">
        <f aca="false">IF(H55="",0,IFERROR(INDEX(Setup!$D$18:$D$22,MATCH(H55,Setup!$B$18:$B$22,0)),0))</f>
        <v>0</v>
      </c>
      <c r="U55" s="36" t="n">
        <f aca="false">IF(I55="",0,IFERROR(INDEX(Setup!$D$18:$D$22,MATCH(I55,Setup!$B$18:$B$22,0)),0))</f>
        <v>0</v>
      </c>
    </row>
    <row r="56" customFormat="false" ht="28.5" hidden="false" customHeight="true" outlineLevel="0" collapsed="false">
      <c r="A56" s="37" t="s">
        <v>298</v>
      </c>
      <c r="B56" s="6" t="s">
        <v>299</v>
      </c>
      <c r="C56" s="38" t="s">
        <v>103</v>
      </c>
      <c r="D56" s="39" t="s">
        <v>136</v>
      </c>
      <c r="E56" s="39"/>
      <c r="F56" s="39"/>
      <c r="G56" s="39"/>
      <c r="H56" s="39"/>
      <c r="I56" s="39"/>
      <c r="J56" s="40" t="s">
        <v>136</v>
      </c>
      <c r="K56" s="38" t="s">
        <v>285</v>
      </c>
      <c r="L56" s="38" t="s">
        <v>295</v>
      </c>
      <c r="M56" s="41" t="s">
        <v>300</v>
      </c>
      <c r="N56" s="38" t="s">
        <v>151</v>
      </c>
      <c r="O56" s="14"/>
      <c r="P56" s="36" t="n">
        <f aca="false">IFERROR(INDEX(Setup!$I$27:$I$36,MATCH($C56,Setup!$B$27:$B$36,0)),0)</f>
        <v>20</v>
      </c>
      <c r="Q56" s="36" t="n">
        <f aca="false">IF(E56="",0,IFERROR(INDEX(Setup!$D$18:$D$22,MATCH(E56,Setup!$B$18:$B$22,0)),0))</f>
        <v>0</v>
      </c>
      <c r="R56" s="36" t="n">
        <f aca="false">IF(F56="",0,IFERROR(INDEX(Setup!$D$18:$D$22,MATCH(F56,Setup!$B$18:$B$22,0)),0))</f>
        <v>0</v>
      </c>
      <c r="S56" s="36" t="n">
        <f aca="false">IF(G56="",0,IFERROR(INDEX(Setup!$D$18:$D$22,MATCH(G56,Setup!$B$18:$B$22,0)),0))</f>
        <v>0</v>
      </c>
      <c r="T56" s="36" t="n">
        <f aca="false">IF(H56="",0,IFERROR(INDEX(Setup!$D$18:$D$22,MATCH(H56,Setup!$B$18:$B$22,0)),0))</f>
        <v>0</v>
      </c>
      <c r="U56" s="36" t="n">
        <f aca="false">IF(I56="",0,IFERROR(INDEX(Setup!$D$18:$D$22,MATCH(I56,Setup!$B$18:$B$22,0)),0))</f>
        <v>0</v>
      </c>
    </row>
    <row r="57" customFormat="false" ht="42" hidden="false" customHeight="true" outlineLevel="0" collapsed="false">
      <c r="A57" s="37" t="s">
        <v>301</v>
      </c>
      <c r="B57" s="6" t="s">
        <v>302</v>
      </c>
      <c r="C57" s="38" t="s">
        <v>103</v>
      </c>
      <c r="D57" s="39" t="s">
        <v>148</v>
      </c>
      <c r="E57" s="39"/>
      <c r="F57" s="39"/>
      <c r="G57" s="39"/>
      <c r="H57" s="39"/>
      <c r="I57" s="39"/>
      <c r="J57" s="40" t="s">
        <v>148</v>
      </c>
      <c r="K57" s="38" t="s">
        <v>182</v>
      </c>
      <c r="L57" s="38" t="s">
        <v>303</v>
      </c>
      <c r="M57" s="41" t="s">
        <v>304</v>
      </c>
      <c r="N57" s="38" t="s">
        <v>151</v>
      </c>
      <c r="O57" s="14"/>
      <c r="P57" s="36" t="n">
        <f aca="false">IFERROR(INDEX(Setup!$I$27:$I$36,MATCH($C57,Setup!$B$27:$B$36,0)),0)</f>
        <v>20</v>
      </c>
      <c r="Q57" s="36" t="n">
        <f aca="false">IF(E57="",0,IFERROR(INDEX(Setup!$D$18:$D$22,MATCH(E57,Setup!$B$18:$B$22,0)),0))</f>
        <v>0</v>
      </c>
      <c r="R57" s="36" t="n">
        <f aca="false">IF(F57="",0,IFERROR(INDEX(Setup!$D$18:$D$22,MATCH(F57,Setup!$B$18:$B$22,0)),0))</f>
        <v>0</v>
      </c>
      <c r="S57" s="36" t="n">
        <f aca="false">IF(G57="",0,IFERROR(INDEX(Setup!$D$18:$D$22,MATCH(G57,Setup!$B$18:$B$22,0)),0))</f>
        <v>0</v>
      </c>
      <c r="T57" s="36" t="n">
        <f aca="false">IF(H57="",0,IFERROR(INDEX(Setup!$D$18:$D$22,MATCH(H57,Setup!$B$18:$B$22,0)),0))</f>
        <v>0</v>
      </c>
      <c r="U57" s="36" t="n">
        <f aca="false">IF(I57="",0,IFERROR(INDEX(Setup!$D$18:$D$22,MATCH(I57,Setup!$B$18:$B$22,0)),0))</f>
        <v>0</v>
      </c>
    </row>
    <row r="58" customFormat="false" ht="15.75" hidden="false" customHeight="true" outlineLevel="0" collapsed="false">
      <c r="A58" s="37" t="s">
        <v>305</v>
      </c>
      <c r="B58" s="6" t="s">
        <v>306</v>
      </c>
      <c r="C58" s="38" t="s">
        <v>103</v>
      </c>
      <c r="D58" s="39" t="s">
        <v>156</v>
      </c>
      <c r="E58" s="39"/>
      <c r="F58" s="39"/>
      <c r="G58" s="39"/>
      <c r="H58" s="39"/>
      <c r="I58" s="39"/>
      <c r="J58" s="40" t="s">
        <v>156</v>
      </c>
      <c r="K58" s="38" t="s">
        <v>285</v>
      </c>
      <c r="L58" s="38" t="s">
        <v>307</v>
      </c>
      <c r="M58" s="41"/>
      <c r="N58" s="38" t="s">
        <v>151</v>
      </c>
      <c r="O58" s="14"/>
      <c r="P58" s="36" t="n">
        <f aca="false">IFERROR(INDEX(Setup!$I$27:$I$36,MATCH($C58,Setup!$B$27:$B$36,0)),0)</f>
        <v>20</v>
      </c>
      <c r="Q58" s="36" t="n">
        <f aca="false">IF(E58="",0,IFERROR(INDEX(Setup!$D$18:$D$22,MATCH(E58,Setup!$B$18:$B$22,0)),0))</f>
        <v>0</v>
      </c>
      <c r="R58" s="36" t="n">
        <f aca="false">IF(F58="",0,IFERROR(INDEX(Setup!$D$18:$D$22,MATCH(F58,Setup!$B$18:$B$22,0)),0))</f>
        <v>0</v>
      </c>
      <c r="S58" s="36" t="n">
        <f aca="false">IF(G58="",0,IFERROR(INDEX(Setup!$D$18:$D$22,MATCH(G58,Setup!$B$18:$B$22,0)),0))</f>
        <v>0</v>
      </c>
      <c r="T58" s="36" t="n">
        <f aca="false">IF(H58="",0,IFERROR(INDEX(Setup!$D$18:$D$22,MATCH(H58,Setup!$B$18:$B$22,0)),0))</f>
        <v>0</v>
      </c>
      <c r="U58" s="36" t="n">
        <f aca="false">IF(I58="",0,IFERROR(INDEX(Setup!$D$18:$D$22,MATCH(I58,Setup!$B$18:$B$22,0)),0))</f>
        <v>0</v>
      </c>
    </row>
    <row r="59" customFormat="false" ht="42" hidden="false" customHeight="true" outlineLevel="0" collapsed="false">
      <c r="A59" s="37" t="s">
        <v>308</v>
      </c>
      <c r="B59" s="6" t="s">
        <v>309</v>
      </c>
      <c r="C59" s="38" t="s">
        <v>103</v>
      </c>
      <c r="D59" s="39" t="s">
        <v>136</v>
      </c>
      <c r="E59" s="39"/>
      <c r="F59" s="39"/>
      <c r="G59" s="39"/>
      <c r="H59" s="39"/>
      <c r="I59" s="39"/>
      <c r="J59" s="40" t="s">
        <v>136</v>
      </c>
      <c r="K59" s="38" t="s">
        <v>285</v>
      </c>
      <c r="L59" s="38" t="s">
        <v>310</v>
      </c>
      <c r="M59" s="41" t="s">
        <v>287</v>
      </c>
      <c r="N59" s="38" t="s">
        <v>151</v>
      </c>
      <c r="O59" s="14"/>
      <c r="P59" s="36" t="n">
        <f aca="false">IFERROR(INDEX(Setup!$I$27:$I$36,MATCH($C59,Setup!$B$27:$B$36,0)),0)</f>
        <v>20</v>
      </c>
      <c r="Q59" s="36" t="n">
        <f aca="false">IF(E59="",0,IFERROR(INDEX(Setup!$D$18:$D$22,MATCH(E59,Setup!$B$18:$B$22,0)),0))</f>
        <v>0</v>
      </c>
      <c r="R59" s="36" t="n">
        <f aca="false">IF(F59="",0,IFERROR(INDEX(Setup!$D$18:$D$22,MATCH(F59,Setup!$B$18:$B$22,0)),0))</f>
        <v>0</v>
      </c>
      <c r="S59" s="36" t="n">
        <f aca="false">IF(G59="",0,IFERROR(INDEX(Setup!$D$18:$D$22,MATCH(G59,Setup!$B$18:$B$22,0)),0))</f>
        <v>0</v>
      </c>
      <c r="T59" s="36" t="n">
        <f aca="false">IF(H59="",0,IFERROR(INDEX(Setup!$D$18:$D$22,MATCH(H59,Setup!$B$18:$B$22,0)),0))</f>
        <v>0</v>
      </c>
      <c r="U59" s="36" t="n">
        <f aca="false">IF(I59="",0,IFERROR(INDEX(Setup!$D$18:$D$22,MATCH(I59,Setup!$B$18:$B$22,0)),0))</f>
        <v>0</v>
      </c>
    </row>
    <row r="60" customFormat="false" ht="42" hidden="false" customHeight="true" outlineLevel="0" collapsed="false">
      <c r="A60" s="37" t="s">
        <v>311</v>
      </c>
      <c r="B60" s="6" t="s">
        <v>312</v>
      </c>
      <c r="C60" s="38" t="s">
        <v>103</v>
      </c>
      <c r="D60" s="39" t="s">
        <v>148</v>
      </c>
      <c r="E60" s="39"/>
      <c r="F60" s="39"/>
      <c r="G60" s="39"/>
      <c r="H60" s="39"/>
      <c r="I60" s="39"/>
      <c r="J60" s="40" t="s">
        <v>148</v>
      </c>
      <c r="K60" s="38" t="s">
        <v>285</v>
      </c>
      <c r="L60" s="38" t="s">
        <v>313</v>
      </c>
      <c r="M60" s="41"/>
      <c r="N60" s="38" t="s">
        <v>151</v>
      </c>
      <c r="O60" s="14"/>
      <c r="P60" s="36" t="n">
        <f aca="false">IFERROR(INDEX(Setup!$I$27:$I$36,MATCH($C60,Setup!$B$27:$B$36,0)),0)</f>
        <v>20</v>
      </c>
      <c r="Q60" s="36" t="n">
        <f aca="false">IF(E60="",0,IFERROR(INDEX(Setup!$D$18:$D$22,MATCH(E60,Setup!$B$18:$B$22,0)),0))</f>
        <v>0</v>
      </c>
      <c r="R60" s="36" t="n">
        <f aca="false">IF(F60="",0,IFERROR(INDEX(Setup!$D$18:$D$22,MATCH(F60,Setup!$B$18:$B$22,0)),0))</f>
        <v>0</v>
      </c>
      <c r="S60" s="36" t="n">
        <f aca="false">IF(G60="",0,IFERROR(INDEX(Setup!$D$18:$D$22,MATCH(G60,Setup!$B$18:$B$22,0)),0))</f>
        <v>0</v>
      </c>
      <c r="T60" s="36" t="n">
        <f aca="false">IF(H60="",0,IFERROR(INDEX(Setup!$D$18:$D$22,MATCH(H60,Setup!$B$18:$B$22,0)),0))</f>
        <v>0</v>
      </c>
      <c r="U60" s="36" t="n">
        <f aca="false">IF(I60="",0,IFERROR(INDEX(Setup!$D$18:$D$22,MATCH(I60,Setup!$B$18:$B$22,0)),0))</f>
        <v>0</v>
      </c>
    </row>
    <row r="61" customFormat="false" ht="28.5" hidden="false" customHeight="true" outlineLevel="0" collapsed="false">
      <c r="A61" s="37" t="s">
        <v>314</v>
      </c>
      <c r="B61" s="6" t="s">
        <v>315</v>
      </c>
      <c r="C61" s="38" t="s">
        <v>103</v>
      </c>
      <c r="D61" s="39" t="s">
        <v>136</v>
      </c>
      <c r="E61" s="39"/>
      <c r="F61" s="39"/>
      <c r="G61" s="39"/>
      <c r="H61" s="39"/>
      <c r="I61" s="39"/>
      <c r="J61" s="40" t="s">
        <v>136</v>
      </c>
      <c r="K61" s="38" t="s">
        <v>285</v>
      </c>
      <c r="L61" s="38" t="s">
        <v>316</v>
      </c>
      <c r="M61" s="41"/>
      <c r="N61" s="38" t="s">
        <v>151</v>
      </c>
      <c r="O61" s="14"/>
      <c r="P61" s="36" t="n">
        <f aca="false">IFERROR(INDEX(Setup!$I$27:$I$36,MATCH($C61,Setup!$B$27:$B$36,0)),0)</f>
        <v>20</v>
      </c>
      <c r="Q61" s="36" t="n">
        <f aca="false">IF(E61="",0,IFERROR(INDEX(Setup!$D$18:$D$22,MATCH(E61,Setup!$B$18:$B$22,0)),0))</f>
        <v>0</v>
      </c>
      <c r="R61" s="36" t="n">
        <f aca="false">IF(F61="",0,IFERROR(INDEX(Setup!$D$18:$D$22,MATCH(F61,Setup!$B$18:$B$22,0)),0))</f>
        <v>0</v>
      </c>
      <c r="S61" s="36" t="n">
        <f aca="false">IF(G61="",0,IFERROR(INDEX(Setup!$D$18:$D$22,MATCH(G61,Setup!$B$18:$B$22,0)),0))</f>
        <v>0</v>
      </c>
      <c r="T61" s="36" t="n">
        <f aca="false">IF(H61="",0,IFERROR(INDEX(Setup!$D$18:$D$22,MATCH(H61,Setup!$B$18:$B$22,0)),0))</f>
        <v>0</v>
      </c>
      <c r="U61" s="36" t="n">
        <f aca="false">IF(I61="",0,IFERROR(INDEX(Setup!$D$18:$D$22,MATCH(I61,Setup!$B$18:$B$22,0)),0))</f>
        <v>0</v>
      </c>
    </row>
    <row r="62" customFormat="false" ht="28.5" hidden="false" customHeight="true" outlineLevel="0" collapsed="false">
      <c r="A62" s="37" t="s">
        <v>317</v>
      </c>
      <c r="B62" s="6" t="s">
        <v>318</v>
      </c>
      <c r="C62" s="38" t="s">
        <v>103</v>
      </c>
      <c r="D62" s="39" t="s">
        <v>148</v>
      </c>
      <c r="E62" s="39"/>
      <c r="F62" s="39"/>
      <c r="G62" s="39"/>
      <c r="H62" s="39"/>
      <c r="I62" s="39"/>
      <c r="J62" s="40" t="s">
        <v>148</v>
      </c>
      <c r="K62" s="38" t="s">
        <v>285</v>
      </c>
      <c r="L62" s="38" t="s">
        <v>295</v>
      </c>
      <c r="M62" s="41" t="s">
        <v>300</v>
      </c>
      <c r="N62" s="38" t="s">
        <v>151</v>
      </c>
      <c r="O62" s="14"/>
      <c r="P62" s="36" t="n">
        <f aca="false">IFERROR(INDEX(Setup!$I$27:$I$36,MATCH($C62,Setup!$B$27:$B$36,0)),0)</f>
        <v>20</v>
      </c>
      <c r="Q62" s="36" t="n">
        <f aca="false">IF(E62="",0,IFERROR(INDEX(Setup!$D$18:$D$22,MATCH(E62,Setup!$B$18:$B$22,0)),0))</f>
        <v>0</v>
      </c>
      <c r="R62" s="36" t="n">
        <f aca="false">IF(F62="",0,IFERROR(INDEX(Setup!$D$18:$D$22,MATCH(F62,Setup!$B$18:$B$22,0)),0))</f>
        <v>0</v>
      </c>
      <c r="S62" s="36" t="n">
        <f aca="false">IF(G62="",0,IFERROR(INDEX(Setup!$D$18:$D$22,MATCH(G62,Setup!$B$18:$B$22,0)),0))</f>
        <v>0</v>
      </c>
      <c r="T62" s="36" t="n">
        <f aca="false">IF(H62="",0,IFERROR(INDEX(Setup!$D$18:$D$22,MATCH(H62,Setup!$B$18:$B$22,0)),0))</f>
        <v>0</v>
      </c>
      <c r="U62" s="36" t="n">
        <f aca="false">IF(I62="",0,IFERROR(INDEX(Setup!$D$18:$D$22,MATCH(I62,Setup!$B$18:$B$22,0)),0))</f>
        <v>0</v>
      </c>
    </row>
    <row r="63" customFormat="false" ht="28.5" hidden="false" customHeight="true" outlineLevel="0" collapsed="false">
      <c r="A63" s="37" t="s">
        <v>319</v>
      </c>
      <c r="B63" s="6" t="s">
        <v>320</v>
      </c>
      <c r="C63" s="38" t="s">
        <v>103</v>
      </c>
      <c r="D63" s="39" t="s">
        <v>148</v>
      </c>
      <c r="E63" s="39"/>
      <c r="F63" s="39"/>
      <c r="G63" s="39"/>
      <c r="H63" s="39"/>
      <c r="I63" s="39"/>
      <c r="J63" s="40" t="s">
        <v>148</v>
      </c>
      <c r="K63" s="38" t="s">
        <v>267</v>
      </c>
      <c r="L63" s="38" t="s">
        <v>295</v>
      </c>
      <c r="M63" s="41" t="s">
        <v>300</v>
      </c>
      <c r="N63" s="38" t="s">
        <v>151</v>
      </c>
      <c r="O63" s="14"/>
      <c r="P63" s="36" t="n">
        <f aca="false">IFERROR(INDEX(Setup!$I$27:$I$36,MATCH($C63,Setup!$B$27:$B$36,0)),0)</f>
        <v>20</v>
      </c>
      <c r="Q63" s="36" t="n">
        <f aca="false">IF(E63="",0,IFERROR(INDEX(Setup!$D$18:$D$22,MATCH(E63,Setup!$B$18:$B$22,0)),0))</f>
        <v>0</v>
      </c>
      <c r="R63" s="36" t="n">
        <f aca="false">IF(F63="",0,IFERROR(INDEX(Setup!$D$18:$D$22,MATCH(F63,Setup!$B$18:$B$22,0)),0))</f>
        <v>0</v>
      </c>
      <c r="S63" s="36" t="n">
        <f aca="false">IF(G63="",0,IFERROR(INDEX(Setup!$D$18:$D$22,MATCH(G63,Setup!$B$18:$B$22,0)),0))</f>
        <v>0</v>
      </c>
      <c r="T63" s="36" t="n">
        <f aca="false">IF(H63="",0,IFERROR(INDEX(Setup!$D$18:$D$22,MATCH(H63,Setup!$B$18:$B$22,0)),0))</f>
        <v>0</v>
      </c>
      <c r="U63" s="36" t="n">
        <f aca="false">IF(I63="",0,IFERROR(INDEX(Setup!$D$18:$D$22,MATCH(I63,Setup!$B$18:$B$22,0)),0))</f>
        <v>0</v>
      </c>
    </row>
    <row r="64" customFormat="false" ht="28.5" hidden="false" customHeight="true" outlineLevel="0" collapsed="false">
      <c r="A64" s="37" t="s">
        <v>321</v>
      </c>
      <c r="B64" s="6" t="s">
        <v>322</v>
      </c>
      <c r="C64" s="38" t="s">
        <v>103</v>
      </c>
      <c r="D64" s="39" t="s">
        <v>148</v>
      </c>
      <c r="E64" s="39"/>
      <c r="F64" s="39"/>
      <c r="G64" s="39"/>
      <c r="H64" s="39"/>
      <c r="I64" s="39"/>
      <c r="J64" s="40" t="s">
        <v>148</v>
      </c>
      <c r="K64" s="38" t="s">
        <v>267</v>
      </c>
      <c r="L64" s="38" t="s">
        <v>295</v>
      </c>
      <c r="M64" s="41" t="s">
        <v>291</v>
      </c>
      <c r="N64" s="38" t="s">
        <v>151</v>
      </c>
      <c r="O64" s="14"/>
      <c r="P64" s="36" t="n">
        <f aca="false">IFERROR(INDEX(Setup!$I$27:$I$36,MATCH($C64,Setup!$B$27:$B$36,0)),0)</f>
        <v>20</v>
      </c>
      <c r="Q64" s="36" t="n">
        <f aca="false">IF(E64="",0,IFERROR(INDEX(Setup!$D$18:$D$22,MATCH(E64,Setup!$B$18:$B$22,0)),0))</f>
        <v>0</v>
      </c>
      <c r="R64" s="36" t="n">
        <f aca="false">IF(F64="",0,IFERROR(INDEX(Setup!$D$18:$D$22,MATCH(F64,Setup!$B$18:$B$22,0)),0))</f>
        <v>0</v>
      </c>
      <c r="S64" s="36" t="n">
        <f aca="false">IF(G64="",0,IFERROR(INDEX(Setup!$D$18:$D$22,MATCH(G64,Setup!$B$18:$B$22,0)),0))</f>
        <v>0</v>
      </c>
      <c r="T64" s="36" t="n">
        <f aca="false">IF(H64="",0,IFERROR(INDEX(Setup!$D$18:$D$22,MATCH(H64,Setup!$B$18:$B$22,0)),0))</f>
        <v>0</v>
      </c>
      <c r="U64" s="36" t="n">
        <f aca="false">IF(I64="",0,IFERROR(INDEX(Setup!$D$18:$D$22,MATCH(I64,Setup!$B$18:$B$22,0)),0))</f>
        <v>0</v>
      </c>
    </row>
    <row r="65" customFormat="false" ht="42" hidden="false" customHeight="true" outlineLevel="0" collapsed="false">
      <c r="A65" s="37" t="s">
        <v>323</v>
      </c>
      <c r="B65" s="6" t="s">
        <v>324</v>
      </c>
      <c r="C65" s="38" t="s">
        <v>103</v>
      </c>
      <c r="D65" s="39" t="s">
        <v>148</v>
      </c>
      <c r="E65" s="39"/>
      <c r="F65" s="39"/>
      <c r="G65" s="39"/>
      <c r="H65" s="39"/>
      <c r="I65" s="39"/>
      <c r="J65" s="40" t="s">
        <v>148</v>
      </c>
      <c r="K65" s="38" t="s">
        <v>285</v>
      </c>
      <c r="L65" s="38" t="s">
        <v>325</v>
      </c>
      <c r="M65" s="41"/>
      <c r="N65" s="38" t="s">
        <v>151</v>
      </c>
      <c r="O65" s="14"/>
      <c r="P65" s="36" t="n">
        <f aca="false">IFERROR(INDEX(Setup!$I$27:$I$36,MATCH($C65,Setup!$B$27:$B$36,0)),0)</f>
        <v>20</v>
      </c>
      <c r="Q65" s="36" t="n">
        <f aca="false">IF(E65="",0,IFERROR(INDEX(Setup!$D$18:$D$22,MATCH(E65,Setup!$B$18:$B$22,0)),0))</f>
        <v>0</v>
      </c>
      <c r="R65" s="36" t="n">
        <f aca="false">IF(F65="",0,IFERROR(INDEX(Setup!$D$18:$D$22,MATCH(F65,Setup!$B$18:$B$22,0)),0))</f>
        <v>0</v>
      </c>
      <c r="S65" s="36" t="n">
        <f aca="false">IF(G65="",0,IFERROR(INDEX(Setup!$D$18:$D$22,MATCH(G65,Setup!$B$18:$B$22,0)),0))</f>
        <v>0</v>
      </c>
      <c r="T65" s="36" t="n">
        <f aca="false">IF(H65="",0,IFERROR(INDEX(Setup!$D$18:$D$22,MATCH(H65,Setup!$B$18:$B$22,0)),0))</f>
        <v>0</v>
      </c>
      <c r="U65" s="36" t="n">
        <f aca="false">IF(I65="",0,IFERROR(INDEX(Setup!$D$18:$D$22,MATCH(I65,Setup!$B$18:$B$22,0)),0))</f>
        <v>0</v>
      </c>
    </row>
    <row r="66" customFormat="false" ht="28.5" hidden="false" customHeight="true" outlineLevel="0" collapsed="false">
      <c r="A66" s="37" t="s">
        <v>326</v>
      </c>
      <c r="B66" s="6" t="s">
        <v>327</v>
      </c>
      <c r="C66" s="38" t="s">
        <v>103</v>
      </c>
      <c r="D66" s="39" t="s">
        <v>156</v>
      </c>
      <c r="E66" s="39"/>
      <c r="F66" s="39"/>
      <c r="G66" s="39"/>
      <c r="H66" s="39"/>
      <c r="I66" s="39"/>
      <c r="J66" s="40" t="s">
        <v>156</v>
      </c>
      <c r="K66" s="38" t="s">
        <v>285</v>
      </c>
      <c r="L66" s="38" t="s">
        <v>295</v>
      </c>
      <c r="M66" s="41"/>
      <c r="N66" s="38" t="s">
        <v>151</v>
      </c>
      <c r="O66" s="14" t="s">
        <v>328</v>
      </c>
      <c r="P66" s="36" t="n">
        <f aca="false">IFERROR(INDEX(Setup!$I$27:$I$36,MATCH($C66,Setup!$B$27:$B$36,0)),0)</f>
        <v>20</v>
      </c>
      <c r="Q66" s="36" t="n">
        <f aca="false">IF(E66="",0,IFERROR(INDEX(Setup!$D$18:$D$22,MATCH(E66,Setup!$B$18:$B$22,0)),0))</f>
        <v>0</v>
      </c>
      <c r="R66" s="36" t="n">
        <f aca="false">IF(F66="",0,IFERROR(INDEX(Setup!$D$18:$D$22,MATCH(F66,Setup!$B$18:$B$22,0)),0))</f>
        <v>0</v>
      </c>
      <c r="S66" s="36" t="n">
        <f aca="false">IF(G66="",0,IFERROR(INDEX(Setup!$D$18:$D$22,MATCH(G66,Setup!$B$18:$B$22,0)),0))</f>
        <v>0</v>
      </c>
      <c r="T66" s="36" t="n">
        <f aca="false">IF(H66="",0,IFERROR(INDEX(Setup!$D$18:$D$22,MATCH(H66,Setup!$B$18:$B$22,0)),0))</f>
        <v>0</v>
      </c>
      <c r="U66" s="36" t="n">
        <f aca="false">IF(I66="",0,IFERROR(INDEX(Setup!$D$18:$D$22,MATCH(I66,Setup!$B$18:$B$22,0)),0))</f>
        <v>0</v>
      </c>
    </row>
    <row r="67" customFormat="false" ht="28.5" hidden="false" customHeight="true" outlineLevel="0" collapsed="false">
      <c r="A67" s="37" t="s">
        <v>329</v>
      </c>
      <c r="B67" s="6" t="s">
        <v>330</v>
      </c>
      <c r="C67" s="38" t="s">
        <v>103</v>
      </c>
      <c r="D67" s="39" t="s">
        <v>148</v>
      </c>
      <c r="E67" s="39"/>
      <c r="F67" s="39"/>
      <c r="G67" s="39"/>
      <c r="H67" s="39"/>
      <c r="I67" s="39"/>
      <c r="J67" s="40" t="s">
        <v>148</v>
      </c>
      <c r="K67" s="38" t="s">
        <v>182</v>
      </c>
      <c r="L67" s="38" t="s">
        <v>295</v>
      </c>
      <c r="M67" s="41"/>
      <c r="N67" s="38" t="s">
        <v>151</v>
      </c>
      <c r="O67" s="14"/>
      <c r="P67" s="36" t="n">
        <f aca="false">IFERROR(INDEX(Setup!$I$27:$I$36,MATCH($C67,Setup!$B$27:$B$36,0)),0)</f>
        <v>20</v>
      </c>
      <c r="Q67" s="36" t="n">
        <f aca="false">IF(E67="",0,IFERROR(INDEX(Setup!$D$18:$D$22,MATCH(E67,Setup!$B$18:$B$22,0)),0))</f>
        <v>0</v>
      </c>
      <c r="R67" s="36" t="n">
        <f aca="false">IF(F67="",0,IFERROR(INDEX(Setup!$D$18:$D$22,MATCH(F67,Setup!$B$18:$B$22,0)),0))</f>
        <v>0</v>
      </c>
      <c r="S67" s="36" t="n">
        <f aca="false">IF(G67="",0,IFERROR(INDEX(Setup!$D$18:$D$22,MATCH(G67,Setup!$B$18:$B$22,0)),0))</f>
        <v>0</v>
      </c>
      <c r="T67" s="36" t="n">
        <f aca="false">IF(H67="",0,IFERROR(INDEX(Setup!$D$18:$D$22,MATCH(H67,Setup!$B$18:$B$22,0)),0))</f>
        <v>0</v>
      </c>
      <c r="U67" s="36" t="n">
        <f aca="false">IF(I67="",0,IFERROR(INDEX(Setup!$D$18:$D$22,MATCH(I67,Setup!$B$18:$B$22,0)),0))</f>
        <v>0</v>
      </c>
    </row>
    <row r="68" customFormat="false" ht="28.5" hidden="false" customHeight="true" outlineLevel="0" collapsed="false">
      <c r="A68" s="37" t="s">
        <v>331</v>
      </c>
      <c r="B68" s="6" t="s">
        <v>332</v>
      </c>
      <c r="C68" s="38" t="s">
        <v>103</v>
      </c>
      <c r="D68" s="39" t="s">
        <v>156</v>
      </c>
      <c r="E68" s="39"/>
      <c r="F68" s="39"/>
      <c r="G68" s="39"/>
      <c r="H68" s="39"/>
      <c r="I68" s="39"/>
      <c r="J68" s="40" t="s">
        <v>156</v>
      </c>
      <c r="K68" s="38" t="s">
        <v>285</v>
      </c>
      <c r="L68" s="38" t="s">
        <v>307</v>
      </c>
      <c r="M68" s="41"/>
      <c r="N68" s="38" t="s">
        <v>151</v>
      </c>
      <c r="O68" s="14"/>
      <c r="P68" s="36" t="n">
        <f aca="false">IFERROR(INDEX(Setup!$I$27:$I$36,MATCH($C68,Setup!$B$27:$B$36,0)),0)</f>
        <v>20</v>
      </c>
      <c r="Q68" s="36" t="n">
        <f aca="false">IF(E68="",0,IFERROR(INDEX(Setup!$D$18:$D$22,MATCH(E68,Setup!$B$18:$B$22,0)),0))</f>
        <v>0</v>
      </c>
      <c r="R68" s="36" t="n">
        <f aca="false">IF(F68="",0,IFERROR(INDEX(Setup!$D$18:$D$22,MATCH(F68,Setup!$B$18:$B$22,0)),0))</f>
        <v>0</v>
      </c>
      <c r="S68" s="36" t="n">
        <f aca="false">IF(G68="",0,IFERROR(INDEX(Setup!$D$18:$D$22,MATCH(G68,Setup!$B$18:$B$22,0)),0))</f>
        <v>0</v>
      </c>
      <c r="T68" s="36" t="n">
        <f aca="false">IF(H68="",0,IFERROR(INDEX(Setup!$D$18:$D$22,MATCH(H68,Setup!$B$18:$B$22,0)),0))</f>
        <v>0</v>
      </c>
      <c r="U68" s="36" t="n">
        <f aca="false">IF(I68="",0,IFERROR(INDEX(Setup!$D$18:$D$22,MATCH(I68,Setup!$B$18:$B$22,0)),0))</f>
        <v>0</v>
      </c>
    </row>
    <row r="69" customFormat="false" ht="28.5" hidden="false" customHeight="true" outlineLevel="0" collapsed="false">
      <c r="A69" s="37" t="s">
        <v>333</v>
      </c>
      <c r="B69" s="6" t="s">
        <v>334</v>
      </c>
      <c r="C69" s="38" t="s">
        <v>103</v>
      </c>
      <c r="D69" s="39" t="s">
        <v>148</v>
      </c>
      <c r="E69" s="39"/>
      <c r="F69" s="39"/>
      <c r="G69" s="39"/>
      <c r="H69" s="39"/>
      <c r="I69" s="39"/>
      <c r="J69" s="40" t="s">
        <v>148</v>
      </c>
      <c r="K69" s="38" t="s">
        <v>285</v>
      </c>
      <c r="L69" s="38" t="s">
        <v>295</v>
      </c>
      <c r="M69" s="41"/>
      <c r="N69" s="38" t="s">
        <v>151</v>
      </c>
      <c r="O69" s="14"/>
      <c r="P69" s="36" t="n">
        <f aca="false">IFERROR(INDEX(Setup!$I$27:$I$36,MATCH($C69,Setup!$B$27:$B$36,0)),0)</f>
        <v>20</v>
      </c>
      <c r="Q69" s="36" t="n">
        <f aca="false">IF(E69="",0,IFERROR(INDEX(Setup!$D$18:$D$22,MATCH(E69,Setup!$B$18:$B$22,0)),0))</f>
        <v>0</v>
      </c>
      <c r="R69" s="36" t="n">
        <f aca="false">IF(F69="",0,IFERROR(INDEX(Setup!$D$18:$D$22,MATCH(F69,Setup!$B$18:$B$22,0)),0))</f>
        <v>0</v>
      </c>
      <c r="S69" s="36" t="n">
        <f aca="false">IF(G69="",0,IFERROR(INDEX(Setup!$D$18:$D$22,MATCH(G69,Setup!$B$18:$B$22,0)),0))</f>
        <v>0</v>
      </c>
      <c r="T69" s="36" t="n">
        <f aca="false">IF(H69="",0,IFERROR(INDEX(Setup!$D$18:$D$22,MATCH(H69,Setup!$B$18:$B$22,0)),0))</f>
        <v>0</v>
      </c>
      <c r="U69" s="36" t="n">
        <f aca="false">IF(I69="",0,IFERROR(INDEX(Setup!$D$18:$D$22,MATCH(I69,Setup!$B$18:$B$22,0)),0))</f>
        <v>0</v>
      </c>
    </row>
    <row r="70" customFormat="false" ht="28.5" hidden="false" customHeight="true" outlineLevel="0" collapsed="false">
      <c r="A70" s="37" t="s">
        <v>335</v>
      </c>
      <c r="B70" s="6" t="s">
        <v>336</v>
      </c>
      <c r="C70" s="38" t="s">
        <v>103</v>
      </c>
      <c r="D70" s="39" t="s">
        <v>156</v>
      </c>
      <c r="E70" s="39"/>
      <c r="F70" s="39"/>
      <c r="G70" s="39"/>
      <c r="H70" s="39"/>
      <c r="I70" s="39"/>
      <c r="J70" s="40" t="s">
        <v>156</v>
      </c>
      <c r="K70" s="38" t="s">
        <v>285</v>
      </c>
      <c r="L70" s="38"/>
      <c r="M70" s="41"/>
      <c r="N70" s="38" t="s">
        <v>151</v>
      </c>
      <c r="O70" s="14"/>
      <c r="P70" s="36" t="n">
        <f aca="false">IFERROR(INDEX(Setup!$I$27:$I$36,MATCH($C70,Setup!$B$27:$B$36,0)),0)</f>
        <v>20</v>
      </c>
      <c r="Q70" s="36" t="n">
        <f aca="false">IF(E70="",0,IFERROR(INDEX(Setup!$D$18:$D$22,MATCH(E70,Setup!$B$18:$B$22,0)),0))</f>
        <v>0</v>
      </c>
      <c r="R70" s="36" t="n">
        <f aca="false">IF(F70="",0,IFERROR(INDEX(Setup!$D$18:$D$22,MATCH(F70,Setup!$B$18:$B$22,0)),0))</f>
        <v>0</v>
      </c>
      <c r="S70" s="36" t="n">
        <f aca="false">IF(G70="",0,IFERROR(INDEX(Setup!$D$18:$D$22,MATCH(G70,Setup!$B$18:$B$22,0)),0))</f>
        <v>0</v>
      </c>
      <c r="T70" s="36" t="n">
        <f aca="false">IF(H70="",0,IFERROR(INDEX(Setup!$D$18:$D$22,MATCH(H70,Setup!$B$18:$B$22,0)),0))</f>
        <v>0</v>
      </c>
      <c r="U70" s="36" t="n">
        <f aca="false">IF(I70="",0,IFERROR(INDEX(Setup!$D$18:$D$22,MATCH(I70,Setup!$B$18:$B$22,0)),0))</f>
        <v>0</v>
      </c>
    </row>
    <row r="71" customFormat="false" ht="15" hidden="false" customHeight="false" outlineLevel="0" collapsed="false">
      <c r="A71" s="34" t="s">
        <v>337</v>
      </c>
      <c r="B71" s="34" t="s">
        <v>105</v>
      </c>
      <c r="C71" s="35"/>
      <c r="D71" s="35"/>
      <c r="E71" s="35"/>
      <c r="F71" s="35"/>
      <c r="G71" s="35"/>
      <c r="H71" s="35"/>
      <c r="I71" s="35"/>
      <c r="J71" s="35"/>
      <c r="K71" s="35"/>
      <c r="L71" s="35"/>
      <c r="M71" s="35"/>
      <c r="N71" s="35"/>
      <c r="O71" s="35"/>
      <c r="P71" s="36" t="n">
        <f aca="false">IFERROR(INDEX(Setup!$I$27:$I$36,MATCH($C71,Setup!$B$27:$B$36,0)),0)</f>
        <v>0</v>
      </c>
      <c r="Q71" s="36" t="n">
        <f aca="false">IF(E71="",0,IFERROR(INDEX(Setup!$D$18:$D$22,MATCH(E71,Setup!$B$18:$B$22,0)),0))</f>
        <v>0</v>
      </c>
      <c r="R71" s="36" t="n">
        <f aca="false">IF(F71="",0,IFERROR(INDEX(Setup!$D$18:$D$22,MATCH(F71,Setup!$B$18:$B$22,0)),0))</f>
        <v>0</v>
      </c>
      <c r="S71" s="36" t="n">
        <f aca="false">IF(G71="",0,IFERROR(INDEX(Setup!$D$18:$D$22,MATCH(G71,Setup!$B$18:$B$22,0)),0))</f>
        <v>0</v>
      </c>
      <c r="T71" s="36" t="n">
        <f aca="false">IF(H71="",0,IFERROR(INDEX(Setup!$D$18:$D$22,MATCH(H71,Setup!$B$18:$B$22,0)),0))</f>
        <v>0</v>
      </c>
      <c r="U71" s="36" t="n">
        <f aca="false">IF(I71="",0,IFERROR(INDEX(Setup!$D$18:$D$22,MATCH(I71,Setup!$B$18:$B$22,0)),0))</f>
        <v>0</v>
      </c>
    </row>
    <row r="72" customFormat="false" ht="42" hidden="false" customHeight="true" outlineLevel="0" collapsed="false">
      <c r="A72" s="37" t="s">
        <v>338</v>
      </c>
      <c r="B72" s="6" t="s">
        <v>339</v>
      </c>
      <c r="C72" s="38" t="s">
        <v>105</v>
      </c>
      <c r="D72" s="39" t="s">
        <v>136</v>
      </c>
      <c r="E72" s="39"/>
      <c r="F72" s="39"/>
      <c r="G72" s="39"/>
      <c r="H72" s="39"/>
      <c r="I72" s="39"/>
      <c r="J72" s="40" t="s">
        <v>136</v>
      </c>
      <c r="K72" s="38" t="s">
        <v>182</v>
      </c>
      <c r="L72" s="38" t="s">
        <v>340</v>
      </c>
      <c r="M72" s="41" t="s">
        <v>304</v>
      </c>
      <c r="N72" s="38" t="s">
        <v>140</v>
      </c>
      <c r="O72" s="14"/>
      <c r="P72" s="36" t="n">
        <f aca="false">IFERROR(INDEX(Setup!$I$27:$I$36,MATCH($C72,Setup!$B$27:$B$36,0)),0)</f>
        <v>12</v>
      </c>
      <c r="Q72" s="36" t="n">
        <f aca="false">IF(E72="",0,IFERROR(INDEX(Setup!$D$18:$D$22,MATCH(E72,Setup!$B$18:$B$22,0)),0))</f>
        <v>0</v>
      </c>
      <c r="R72" s="36" t="n">
        <f aca="false">IF(F72="",0,IFERROR(INDEX(Setup!$D$18:$D$22,MATCH(F72,Setup!$B$18:$B$22,0)),0))</f>
        <v>0</v>
      </c>
      <c r="S72" s="36" t="n">
        <f aca="false">IF(G72="",0,IFERROR(INDEX(Setup!$D$18:$D$22,MATCH(G72,Setup!$B$18:$B$22,0)),0))</f>
        <v>0</v>
      </c>
      <c r="T72" s="36" t="n">
        <f aca="false">IF(H72="",0,IFERROR(INDEX(Setup!$D$18:$D$22,MATCH(H72,Setup!$B$18:$B$22,0)),0))</f>
        <v>0</v>
      </c>
      <c r="U72" s="36" t="n">
        <f aca="false">IF(I72="",0,IFERROR(INDEX(Setup!$D$18:$D$22,MATCH(I72,Setup!$B$18:$B$22,0)),0))</f>
        <v>0</v>
      </c>
    </row>
    <row r="73" customFormat="false" ht="28.5" hidden="false" customHeight="true" outlineLevel="0" collapsed="false">
      <c r="A73" s="37" t="s">
        <v>341</v>
      </c>
      <c r="B73" s="6" t="s">
        <v>342</v>
      </c>
      <c r="C73" s="38" t="s">
        <v>105</v>
      </c>
      <c r="D73" s="39" t="s">
        <v>136</v>
      </c>
      <c r="E73" s="39"/>
      <c r="F73" s="39"/>
      <c r="G73" s="39"/>
      <c r="H73" s="39"/>
      <c r="I73" s="39"/>
      <c r="J73" s="40" t="s">
        <v>136</v>
      </c>
      <c r="K73" s="38" t="s">
        <v>182</v>
      </c>
      <c r="L73" s="38"/>
      <c r="M73" s="41" t="s">
        <v>304</v>
      </c>
      <c r="N73" s="38" t="s">
        <v>343</v>
      </c>
      <c r="O73" s="14"/>
      <c r="P73" s="36" t="n">
        <f aca="false">IFERROR(INDEX(Setup!$I$27:$I$36,MATCH($C73,Setup!$B$27:$B$36,0)),0)</f>
        <v>12</v>
      </c>
      <c r="Q73" s="36" t="n">
        <f aca="false">IF(E73="",0,IFERROR(INDEX(Setup!$D$18:$D$22,MATCH(E73,Setup!$B$18:$B$22,0)),0))</f>
        <v>0</v>
      </c>
      <c r="R73" s="36" t="n">
        <f aca="false">IF(F73="",0,IFERROR(INDEX(Setup!$D$18:$D$22,MATCH(F73,Setup!$B$18:$B$22,0)),0))</f>
        <v>0</v>
      </c>
      <c r="S73" s="36" t="n">
        <f aca="false">IF(G73="",0,IFERROR(INDEX(Setup!$D$18:$D$22,MATCH(G73,Setup!$B$18:$B$22,0)),0))</f>
        <v>0</v>
      </c>
      <c r="T73" s="36" t="n">
        <f aca="false">IF(H73="",0,IFERROR(INDEX(Setup!$D$18:$D$22,MATCH(H73,Setup!$B$18:$B$22,0)),0))</f>
        <v>0</v>
      </c>
      <c r="U73" s="36" t="n">
        <f aca="false">IF(I73="",0,IFERROR(INDEX(Setup!$D$18:$D$22,MATCH(I73,Setup!$B$18:$B$22,0)),0))</f>
        <v>0</v>
      </c>
    </row>
    <row r="74" customFormat="false" ht="28.5" hidden="false" customHeight="true" outlineLevel="0" collapsed="false">
      <c r="A74" s="37" t="s">
        <v>344</v>
      </c>
      <c r="B74" s="6" t="s">
        <v>345</v>
      </c>
      <c r="C74" s="38" t="s">
        <v>105</v>
      </c>
      <c r="D74" s="39" t="s">
        <v>148</v>
      </c>
      <c r="E74" s="39"/>
      <c r="F74" s="39"/>
      <c r="G74" s="39"/>
      <c r="H74" s="39"/>
      <c r="I74" s="39"/>
      <c r="J74" s="40" t="s">
        <v>148</v>
      </c>
      <c r="K74" s="38" t="s">
        <v>182</v>
      </c>
      <c r="L74" s="38"/>
      <c r="M74" s="41" t="s">
        <v>304</v>
      </c>
      <c r="N74" s="38" t="s">
        <v>151</v>
      </c>
      <c r="O74" s="14"/>
      <c r="P74" s="36" t="n">
        <f aca="false">IFERROR(INDEX(Setup!$I$27:$I$36,MATCH($C74,Setup!$B$27:$B$36,0)),0)</f>
        <v>12</v>
      </c>
      <c r="Q74" s="36" t="n">
        <f aca="false">IF(E74="",0,IFERROR(INDEX(Setup!$D$18:$D$22,MATCH(E74,Setup!$B$18:$B$22,0)),0))</f>
        <v>0</v>
      </c>
      <c r="R74" s="36" t="n">
        <f aca="false">IF(F74="",0,IFERROR(INDEX(Setup!$D$18:$D$22,MATCH(F74,Setup!$B$18:$B$22,0)),0))</f>
        <v>0</v>
      </c>
      <c r="S74" s="36" t="n">
        <f aca="false">IF(G74="",0,IFERROR(INDEX(Setup!$D$18:$D$22,MATCH(G74,Setup!$B$18:$B$22,0)),0))</f>
        <v>0</v>
      </c>
      <c r="T74" s="36" t="n">
        <f aca="false">IF(H74="",0,IFERROR(INDEX(Setup!$D$18:$D$22,MATCH(H74,Setup!$B$18:$B$22,0)),0))</f>
        <v>0</v>
      </c>
      <c r="U74" s="36" t="n">
        <f aca="false">IF(I74="",0,IFERROR(INDEX(Setup!$D$18:$D$22,MATCH(I74,Setup!$B$18:$B$22,0)),0))</f>
        <v>0</v>
      </c>
    </row>
    <row r="75" customFormat="false" ht="15.75" hidden="false" customHeight="true" outlineLevel="0" collapsed="false">
      <c r="A75" s="37" t="s">
        <v>346</v>
      </c>
      <c r="B75" s="6" t="s">
        <v>347</v>
      </c>
      <c r="C75" s="38" t="s">
        <v>105</v>
      </c>
      <c r="D75" s="39" t="s">
        <v>156</v>
      </c>
      <c r="E75" s="39"/>
      <c r="F75" s="39"/>
      <c r="G75" s="39"/>
      <c r="H75" s="39"/>
      <c r="I75" s="39"/>
      <c r="J75" s="40" t="s">
        <v>156</v>
      </c>
      <c r="K75" s="38" t="s">
        <v>182</v>
      </c>
      <c r="L75" s="38"/>
      <c r="M75" s="41"/>
      <c r="N75" s="38" t="s">
        <v>151</v>
      </c>
      <c r="O75" s="14"/>
      <c r="P75" s="36" t="n">
        <f aca="false">IFERROR(INDEX(Setup!$I$27:$I$36,MATCH($C75,Setup!$B$27:$B$36,0)),0)</f>
        <v>12</v>
      </c>
      <c r="Q75" s="36" t="n">
        <f aca="false">IF(E75="",0,IFERROR(INDEX(Setup!$D$18:$D$22,MATCH(E75,Setup!$B$18:$B$22,0)),0))</f>
        <v>0</v>
      </c>
      <c r="R75" s="36" t="n">
        <f aca="false">IF(F75="",0,IFERROR(INDEX(Setup!$D$18:$D$22,MATCH(F75,Setup!$B$18:$B$22,0)),0))</f>
        <v>0</v>
      </c>
      <c r="S75" s="36" t="n">
        <f aca="false">IF(G75="",0,IFERROR(INDEX(Setup!$D$18:$D$22,MATCH(G75,Setup!$B$18:$B$22,0)),0))</f>
        <v>0</v>
      </c>
      <c r="T75" s="36" t="n">
        <f aca="false">IF(H75="",0,IFERROR(INDEX(Setup!$D$18:$D$22,MATCH(H75,Setup!$B$18:$B$22,0)),0))</f>
        <v>0</v>
      </c>
      <c r="U75" s="36" t="n">
        <f aca="false">IF(I75="",0,IFERROR(INDEX(Setup!$D$18:$D$22,MATCH(I75,Setup!$B$18:$B$22,0)),0))</f>
        <v>0</v>
      </c>
    </row>
    <row r="76" customFormat="false" ht="42" hidden="false" customHeight="true" outlineLevel="0" collapsed="false">
      <c r="A76" s="37" t="s">
        <v>348</v>
      </c>
      <c r="B76" s="6" t="s">
        <v>349</v>
      </c>
      <c r="C76" s="38" t="s">
        <v>105</v>
      </c>
      <c r="D76" s="39" t="s">
        <v>148</v>
      </c>
      <c r="E76" s="39"/>
      <c r="F76" s="39"/>
      <c r="G76" s="39"/>
      <c r="H76" s="39"/>
      <c r="I76" s="39"/>
      <c r="J76" s="40" t="s">
        <v>148</v>
      </c>
      <c r="K76" s="38" t="s">
        <v>182</v>
      </c>
      <c r="L76" s="38" t="s">
        <v>224</v>
      </c>
      <c r="M76" s="41" t="s">
        <v>225</v>
      </c>
      <c r="N76" s="38" t="s">
        <v>350</v>
      </c>
      <c r="O76" s="14"/>
      <c r="P76" s="36" t="n">
        <f aca="false">IFERROR(INDEX(Setup!$I$27:$I$36,MATCH($C76,Setup!$B$27:$B$36,0)),0)</f>
        <v>12</v>
      </c>
      <c r="Q76" s="36" t="n">
        <f aca="false">IF(E76="",0,IFERROR(INDEX(Setup!$D$18:$D$22,MATCH(E76,Setup!$B$18:$B$22,0)),0))</f>
        <v>0</v>
      </c>
      <c r="R76" s="36" t="n">
        <f aca="false">IF(F76="",0,IFERROR(INDEX(Setup!$D$18:$D$22,MATCH(F76,Setup!$B$18:$B$22,0)),0))</f>
        <v>0</v>
      </c>
      <c r="S76" s="36" t="n">
        <f aca="false">IF(G76="",0,IFERROR(INDEX(Setup!$D$18:$D$22,MATCH(G76,Setup!$B$18:$B$22,0)),0))</f>
        <v>0</v>
      </c>
      <c r="T76" s="36" t="n">
        <f aca="false">IF(H76="",0,IFERROR(INDEX(Setup!$D$18:$D$22,MATCH(H76,Setup!$B$18:$B$22,0)),0))</f>
        <v>0</v>
      </c>
      <c r="U76" s="36" t="n">
        <f aca="false">IF(I76="",0,IFERROR(INDEX(Setup!$D$18:$D$22,MATCH(I76,Setup!$B$18:$B$22,0)),0))</f>
        <v>0</v>
      </c>
    </row>
    <row r="77" customFormat="false" ht="28.5" hidden="false" customHeight="true" outlineLevel="0" collapsed="false">
      <c r="A77" s="37" t="s">
        <v>351</v>
      </c>
      <c r="B77" s="6" t="s">
        <v>352</v>
      </c>
      <c r="C77" s="38" t="s">
        <v>105</v>
      </c>
      <c r="D77" s="39" t="s">
        <v>148</v>
      </c>
      <c r="E77" s="39"/>
      <c r="F77" s="39"/>
      <c r="G77" s="39"/>
      <c r="H77" s="39"/>
      <c r="I77" s="39"/>
      <c r="J77" s="40" t="s">
        <v>148</v>
      </c>
      <c r="K77" s="38" t="s">
        <v>195</v>
      </c>
      <c r="L77" s="38" t="s">
        <v>353</v>
      </c>
      <c r="M77" s="41" t="s">
        <v>259</v>
      </c>
      <c r="N77" s="38" t="s">
        <v>151</v>
      </c>
      <c r="O77" s="14"/>
      <c r="P77" s="36" t="n">
        <f aca="false">IFERROR(INDEX(Setup!$I$27:$I$36,MATCH($C77,Setup!$B$27:$B$36,0)),0)</f>
        <v>12</v>
      </c>
      <c r="Q77" s="36" t="n">
        <f aca="false">IF(E77="",0,IFERROR(INDEX(Setup!$D$18:$D$22,MATCH(E77,Setup!$B$18:$B$22,0)),0))</f>
        <v>0</v>
      </c>
      <c r="R77" s="36" t="n">
        <f aca="false">IF(F77="",0,IFERROR(INDEX(Setup!$D$18:$D$22,MATCH(F77,Setup!$B$18:$B$22,0)),0))</f>
        <v>0</v>
      </c>
      <c r="S77" s="36" t="n">
        <f aca="false">IF(G77="",0,IFERROR(INDEX(Setup!$D$18:$D$22,MATCH(G77,Setup!$B$18:$B$22,0)),0))</f>
        <v>0</v>
      </c>
      <c r="T77" s="36" t="n">
        <f aca="false">IF(H77="",0,IFERROR(INDEX(Setup!$D$18:$D$22,MATCH(H77,Setup!$B$18:$B$22,0)),0))</f>
        <v>0</v>
      </c>
      <c r="U77" s="36" t="n">
        <f aca="false">IF(I77="",0,IFERROR(INDEX(Setup!$D$18:$D$22,MATCH(I77,Setup!$B$18:$B$22,0)),0))</f>
        <v>0</v>
      </c>
    </row>
    <row r="78" customFormat="false" ht="28.5" hidden="false" customHeight="true" outlineLevel="0" collapsed="false">
      <c r="A78" s="37" t="s">
        <v>354</v>
      </c>
      <c r="B78" s="6" t="s">
        <v>355</v>
      </c>
      <c r="C78" s="38" t="s">
        <v>105</v>
      </c>
      <c r="D78" s="39" t="s">
        <v>148</v>
      </c>
      <c r="E78" s="39"/>
      <c r="F78" s="39"/>
      <c r="G78" s="39"/>
      <c r="H78" s="39"/>
      <c r="I78" s="39"/>
      <c r="J78" s="40" t="s">
        <v>148</v>
      </c>
      <c r="K78" s="38" t="s">
        <v>195</v>
      </c>
      <c r="L78" s="38" t="s">
        <v>356</v>
      </c>
      <c r="M78" s="41" t="s">
        <v>259</v>
      </c>
      <c r="N78" s="38" t="s">
        <v>357</v>
      </c>
      <c r="O78" s="14"/>
      <c r="P78" s="36" t="n">
        <f aca="false">IFERROR(INDEX(Setup!$I$27:$I$36,MATCH($C78,Setup!$B$27:$B$36,0)),0)</f>
        <v>12</v>
      </c>
      <c r="Q78" s="36" t="n">
        <f aca="false">IF(E78="",0,IFERROR(INDEX(Setup!$D$18:$D$22,MATCH(E78,Setup!$B$18:$B$22,0)),0))</f>
        <v>0</v>
      </c>
      <c r="R78" s="36" t="n">
        <f aca="false">IF(F78="",0,IFERROR(INDEX(Setup!$D$18:$D$22,MATCH(F78,Setup!$B$18:$B$22,0)),0))</f>
        <v>0</v>
      </c>
      <c r="S78" s="36" t="n">
        <f aca="false">IF(G78="",0,IFERROR(INDEX(Setup!$D$18:$D$22,MATCH(G78,Setup!$B$18:$B$22,0)),0))</f>
        <v>0</v>
      </c>
      <c r="T78" s="36" t="n">
        <f aca="false">IF(H78="",0,IFERROR(INDEX(Setup!$D$18:$D$22,MATCH(H78,Setup!$B$18:$B$22,0)),0))</f>
        <v>0</v>
      </c>
      <c r="U78" s="36" t="n">
        <f aca="false">IF(I78="",0,IFERROR(INDEX(Setup!$D$18:$D$22,MATCH(I78,Setup!$B$18:$B$22,0)),0))</f>
        <v>0</v>
      </c>
    </row>
    <row r="79" customFormat="false" ht="28.5" hidden="false" customHeight="true" outlineLevel="0" collapsed="false">
      <c r="A79" s="37" t="s">
        <v>358</v>
      </c>
      <c r="B79" s="6" t="s">
        <v>359</v>
      </c>
      <c r="C79" s="38" t="s">
        <v>105</v>
      </c>
      <c r="D79" s="39" t="s">
        <v>148</v>
      </c>
      <c r="E79" s="39"/>
      <c r="F79" s="39"/>
      <c r="G79" s="39"/>
      <c r="H79" s="39"/>
      <c r="I79" s="39"/>
      <c r="J79" s="40" t="s">
        <v>148</v>
      </c>
      <c r="K79" s="38" t="s">
        <v>182</v>
      </c>
      <c r="L79" s="38" t="s">
        <v>360</v>
      </c>
      <c r="M79" s="41"/>
      <c r="N79" s="38" t="s">
        <v>151</v>
      </c>
      <c r="O79" s="14"/>
      <c r="P79" s="36" t="n">
        <f aca="false">IFERROR(INDEX(Setup!$I$27:$I$36,MATCH($C79,Setup!$B$27:$B$36,0)),0)</f>
        <v>12</v>
      </c>
      <c r="Q79" s="36" t="n">
        <f aca="false">IF(E79="",0,IFERROR(INDEX(Setup!$D$18:$D$22,MATCH(E79,Setup!$B$18:$B$22,0)),0))</f>
        <v>0</v>
      </c>
      <c r="R79" s="36" t="n">
        <f aca="false">IF(F79="",0,IFERROR(INDEX(Setup!$D$18:$D$22,MATCH(F79,Setup!$B$18:$B$22,0)),0))</f>
        <v>0</v>
      </c>
      <c r="S79" s="36" t="n">
        <f aca="false">IF(G79="",0,IFERROR(INDEX(Setup!$D$18:$D$22,MATCH(G79,Setup!$B$18:$B$22,0)),0))</f>
        <v>0</v>
      </c>
      <c r="T79" s="36" t="n">
        <f aca="false">IF(H79="",0,IFERROR(INDEX(Setup!$D$18:$D$22,MATCH(H79,Setup!$B$18:$B$22,0)),0))</f>
        <v>0</v>
      </c>
      <c r="U79" s="36" t="n">
        <f aca="false">IF(I79="",0,IFERROR(INDEX(Setup!$D$18:$D$22,MATCH(I79,Setup!$B$18:$B$22,0)),0))</f>
        <v>0</v>
      </c>
    </row>
    <row r="80" customFormat="false" ht="28.5" hidden="false" customHeight="true" outlineLevel="0" collapsed="false">
      <c r="A80" s="37" t="s">
        <v>361</v>
      </c>
      <c r="B80" s="6" t="s">
        <v>362</v>
      </c>
      <c r="C80" s="38" t="s">
        <v>105</v>
      </c>
      <c r="D80" s="39" t="s">
        <v>148</v>
      </c>
      <c r="E80" s="39"/>
      <c r="F80" s="39"/>
      <c r="G80" s="39"/>
      <c r="H80" s="39"/>
      <c r="I80" s="39"/>
      <c r="J80" s="40" t="s">
        <v>148</v>
      </c>
      <c r="K80" s="38" t="s">
        <v>195</v>
      </c>
      <c r="L80" s="38" t="s">
        <v>363</v>
      </c>
      <c r="M80" s="41" t="s">
        <v>259</v>
      </c>
      <c r="N80" s="38" t="s">
        <v>151</v>
      </c>
      <c r="O80" s="14"/>
      <c r="P80" s="36" t="n">
        <f aca="false">IFERROR(INDEX(Setup!$I$27:$I$36,MATCH($C80,Setup!$B$27:$B$36,0)),0)</f>
        <v>12</v>
      </c>
      <c r="Q80" s="36" t="n">
        <f aca="false">IF(E80="",0,IFERROR(INDEX(Setup!$D$18:$D$22,MATCH(E80,Setup!$B$18:$B$22,0)),0))</f>
        <v>0</v>
      </c>
      <c r="R80" s="36" t="n">
        <f aca="false">IF(F80="",0,IFERROR(INDEX(Setup!$D$18:$D$22,MATCH(F80,Setup!$B$18:$B$22,0)),0))</f>
        <v>0</v>
      </c>
      <c r="S80" s="36" t="n">
        <f aca="false">IF(G80="",0,IFERROR(INDEX(Setup!$D$18:$D$22,MATCH(G80,Setup!$B$18:$B$22,0)),0))</f>
        <v>0</v>
      </c>
      <c r="T80" s="36" t="n">
        <f aca="false">IF(H80="",0,IFERROR(INDEX(Setup!$D$18:$D$22,MATCH(H80,Setup!$B$18:$B$22,0)),0))</f>
        <v>0</v>
      </c>
      <c r="U80" s="36" t="n">
        <f aca="false">IF(I80="",0,IFERROR(INDEX(Setup!$D$18:$D$22,MATCH(I80,Setup!$B$18:$B$22,0)),0))</f>
        <v>0</v>
      </c>
    </row>
    <row r="81" customFormat="false" ht="28.5" hidden="false" customHeight="true" outlineLevel="0" collapsed="false">
      <c r="A81" s="37" t="s">
        <v>364</v>
      </c>
      <c r="B81" s="6" t="s">
        <v>365</v>
      </c>
      <c r="C81" s="38" t="s">
        <v>105</v>
      </c>
      <c r="D81" s="39" t="s">
        <v>148</v>
      </c>
      <c r="E81" s="39"/>
      <c r="F81" s="39"/>
      <c r="G81" s="39"/>
      <c r="H81" s="39"/>
      <c r="I81" s="39"/>
      <c r="J81" s="40" t="s">
        <v>148</v>
      </c>
      <c r="K81" s="38" t="s">
        <v>182</v>
      </c>
      <c r="L81" s="38" t="s">
        <v>366</v>
      </c>
      <c r="M81" s="41"/>
      <c r="N81" s="38" t="s">
        <v>151</v>
      </c>
      <c r="O81" s="14"/>
      <c r="P81" s="36" t="n">
        <f aca="false">IFERROR(INDEX(Setup!$I$27:$I$36,MATCH($C81,Setup!$B$27:$B$36,0)),0)</f>
        <v>12</v>
      </c>
      <c r="Q81" s="36" t="n">
        <f aca="false">IF(E81="",0,IFERROR(INDEX(Setup!$D$18:$D$22,MATCH(E81,Setup!$B$18:$B$22,0)),0))</f>
        <v>0</v>
      </c>
      <c r="R81" s="36" t="n">
        <f aca="false">IF(F81="",0,IFERROR(INDEX(Setup!$D$18:$D$22,MATCH(F81,Setup!$B$18:$B$22,0)),0))</f>
        <v>0</v>
      </c>
      <c r="S81" s="36" t="n">
        <f aca="false">IF(G81="",0,IFERROR(INDEX(Setup!$D$18:$D$22,MATCH(G81,Setup!$B$18:$B$22,0)),0))</f>
        <v>0</v>
      </c>
      <c r="T81" s="36" t="n">
        <f aca="false">IF(H81="",0,IFERROR(INDEX(Setup!$D$18:$D$22,MATCH(H81,Setup!$B$18:$B$22,0)),0))</f>
        <v>0</v>
      </c>
      <c r="U81" s="36" t="n">
        <f aca="false">IF(I81="",0,IFERROR(INDEX(Setup!$D$18:$D$22,MATCH(I81,Setup!$B$18:$B$22,0)),0))</f>
        <v>0</v>
      </c>
    </row>
    <row r="82" customFormat="false" ht="15.75" hidden="false" customHeight="true" outlineLevel="0" collapsed="false">
      <c r="A82" s="37" t="s">
        <v>367</v>
      </c>
      <c r="B82" s="6" t="s">
        <v>368</v>
      </c>
      <c r="C82" s="38" t="s">
        <v>105</v>
      </c>
      <c r="D82" s="39" t="s">
        <v>148</v>
      </c>
      <c r="E82" s="39"/>
      <c r="F82" s="39"/>
      <c r="G82" s="39"/>
      <c r="H82" s="39"/>
      <c r="I82" s="39"/>
      <c r="J82" s="40" t="s">
        <v>148</v>
      </c>
      <c r="K82" s="38" t="s">
        <v>182</v>
      </c>
      <c r="L82" s="38"/>
      <c r="M82" s="41" t="s">
        <v>304</v>
      </c>
      <c r="N82" s="38" t="s">
        <v>151</v>
      </c>
      <c r="O82" s="14"/>
      <c r="P82" s="36" t="n">
        <f aca="false">IFERROR(INDEX(Setup!$I$27:$I$36,MATCH($C82,Setup!$B$27:$B$36,0)),0)</f>
        <v>12</v>
      </c>
      <c r="Q82" s="36" t="n">
        <f aca="false">IF(E82="",0,IFERROR(INDEX(Setup!$D$18:$D$22,MATCH(E82,Setup!$B$18:$B$22,0)),0))</f>
        <v>0</v>
      </c>
      <c r="R82" s="36" t="n">
        <f aca="false">IF(F82="",0,IFERROR(INDEX(Setup!$D$18:$D$22,MATCH(F82,Setup!$B$18:$B$22,0)),0))</f>
        <v>0</v>
      </c>
      <c r="S82" s="36" t="n">
        <f aca="false">IF(G82="",0,IFERROR(INDEX(Setup!$D$18:$D$22,MATCH(G82,Setup!$B$18:$B$22,0)),0))</f>
        <v>0</v>
      </c>
      <c r="T82" s="36" t="n">
        <f aca="false">IF(H82="",0,IFERROR(INDEX(Setup!$D$18:$D$22,MATCH(H82,Setup!$B$18:$B$22,0)),0))</f>
        <v>0</v>
      </c>
      <c r="U82" s="36" t="n">
        <f aca="false">IF(I82="",0,IFERROR(INDEX(Setup!$D$18:$D$22,MATCH(I82,Setup!$B$18:$B$22,0)),0))</f>
        <v>0</v>
      </c>
    </row>
    <row r="83" customFormat="false" ht="28.5" hidden="false" customHeight="true" outlineLevel="0" collapsed="false">
      <c r="A83" s="37" t="s">
        <v>369</v>
      </c>
      <c r="B83" s="6" t="s">
        <v>370</v>
      </c>
      <c r="C83" s="38" t="s">
        <v>105</v>
      </c>
      <c r="D83" s="39" t="s">
        <v>156</v>
      </c>
      <c r="E83" s="39"/>
      <c r="F83" s="39"/>
      <c r="G83" s="39"/>
      <c r="H83" s="39"/>
      <c r="I83" s="39"/>
      <c r="J83" s="40" t="s">
        <v>156</v>
      </c>
      <c r="K83" s="38" t="s">
        <v>182</v>
      </c>
      <c r="L83" s="38" t="s">
        <v>371</v>
      </c>
      <c r="M83" s="41" t="s">
        <v>304</v>
      </c>
      <c r="N83" s="38" t="s">
        <v>372</v>
      </c>
      <c r="O83" s="14"/>
      <c r="P83" s="36" t="n">
        <f aca="false">IFERROR(INDEX(Setup!$I$27:$I$36,MATCH($C83,Setup!$B$27:$B$36,0)),0)</f>
        <v>12</v>
      </c>
      <c r="Q83" s="36" t="n">
        <f aca="false">IF(E83="",0,IFERROR(INDEX(Setup!$D$18:$D$22,MATCH(E83,Setup!$B$18:$B$22,0)),0))</f>
        <v>0</v>
      </c>
      <c r="R83" s="36" t="n">
        <f aca="false">IF(F83="",0,IFERROR(INDEX(Setup!$D$18:$D$22,MATCH(F83,Setup!$B$18:$B$22,0)),0))</f>
        <v>0</v>
      </c>
      <c r="S83" s="36" t="n">
        <f aca="false">IF(G83="",0,IFERROR(INDEX(Setup!$D$18:$D$22,MATCH(G83,Setup!$B$18:$B$22,0)),0))</f>
        <v>0</v>
      </c>
      <c r="T83" s="36" t="n">
        <f aca="false">IF(H83="",0,IFERROR(INDEX(Setup!$D$18:$D$22,MATCH(H83,Setup!$B$18:$B$22,0)),0))</f>
        <v>0</v>
      </c>
      <c r="U83" s="36" t="n">
        <f aca="false">IF(I83="",0,IFERROR(INDEX(Setup!$D$18:$D$22,MATCH(I83,Setup!$B$18:$B$22,0)),0))</f>
        <v>0</v>
      </c>
    </row>
    <row r="84" customFormat="false" ht="28.5" hidden="false" customHeight="true" outlineLevel="0" collapsed="false">
      <c r="A84" s="37" t="s">
        <v>373</v>
      </c>
      <c r="B84" s="6" t="s">
        <v>374</v>
      </c>
      <c r="C84" s="38" t="s">
        <v>105</v>
      </c>
      <c r="D84" s="39" t="s">
        <v>148</v>
      </c>
      <c r="E84" s="39"/>
      <c r="F84" s="39"/>
      <c r="G84" s="39"/>
      <c r="H84" s="39"/>
      <c r="I84" s="39"/>
      <c r="J84" s="40" t="s">
        <v>148</v>
      </c>
      <c r="K84" s="38" t="s">
        <v>182</v>
      </c>
      <c r="L84" s="38" t="s">
        <v>375</v>
      </c>
      <c r="M84" s="41"/>
      <c r="N84" s="38" t="s">
        <v>151</v>
      </c>
      <c r="O84" s="14"/>
      <c r="P84" s="36" t="n">
        <f aca="false">IFERROR(INDEX(Setup!$I$27:$I$36,MATCH($C84,Setup!$B$27:$B$36,0)),0)</f>
        <v>12</v>
      </c>
      <c r="Q84" s="36" t="n">
        <f aca="false">IF(E84="",0,IFERROR(INDEX(Setup!$D$18:$D$22,MATCH(E84,Setup!$B$18:$B$22,0)),0))</f>
        <v>0</v>
      </c>
      <c r="R84" s="36" t="n">
        <f aca="false">IF(F84="",0,IFERROR(INDEX(Setup!$D$18:$D$22,MATCH(F84,Setup!$B$18:$B$22,0)),0))</f>
        <v>0</v>
      </c>
      <c r="S84" s="36" t="n">
        <f aca="false">IF(G84="",0,IFERROR(INDEX(Setup!$D$18:$D$22,MATCH(G84,Setup!$B$18:$B$22,0)),0))</f>
        <v>0</v>
      </c>
      <c r="T84" s="36" t="n">
        <f aca="false">IF(H84="",0,IFERROR(INDEX(Setup!$D$18:$D$22,MATCH(H84,Setup!$B$18:$B$22,0)),0))</f>
        <v>0</v>
      </c>
      <c r="U84" s="36" t="n">
        <f aca="false">IF(I84="",0,IFERROR(INDEX(Setup!$D$18:$D$22,MATCH(I84,Setup!$B$18:$B$22,0)),0))</f>
        <v>0</v>
      </c>
    </row>
    <row r="85" customFormat="false" ht="15.75" hidden="false" customHeight="true" outlineLevel="0" collapsed="false">
      <c r="A85" s="37" t="s">
        <v>376</v>
      </c>
      <c r="B85" s="6" t="s">
        <v>377</v>
      </c>
      <c r="C85" s="38" t="s">
        <v>105</v>
      </c>
      <c r="D85" s="39" t="s">
        <v>156</v>
      </c>
      <c r="E85" s="39"/>
      <c r="F85" s="39"/>
      <c r="G85" s="39"/>
      <c r="H85" s="39"/>
      <c r="I85" s="39"/>
      <c r="J85" s="40" t="s">
        <v>156</v>
      </c>
      <c r="K85" s="38" t="s">
        <v>195</v>
      </c>
      <c r="L85" s="38" t="s">
        <v>149</v>
      </c>
      <c r="M85" s="41"/>
      <c r="N85" s="38" t="s">
        <v>151</v>
      </c>
      <c r="O85" s="14"/>
      <c r="P85" s="36" t="n">
        <f aca="false">IFERROR(INDEX(Setup!$I$27:$I$36,MATCH($C85,Setup!$B$27:$B$36,0)),0)</f>
        <v>12</v>
      </c>
      <c r="Q85" s="36" t="n">
        <f aca="false">IF(E85="",0,IFERROR(INDEX(Setup!$D$18:$D$22,MATCH(E85,Setup!$B$18:$B$22,0)),0))</f>
        <v>0</v>
      </c>
      <c r="R85" s="36" t="n">
        <f aca="false">IF(F85="",0,IFERROR(INDEX(Setup!$D$18:$D$22,MATCH(F85,Setup!$B$18:$B$22,0)),0))</f>
        <v>0</v>
      </c>
      <c r="S85" s="36" t="n">
        <f aca="false">IF(G85="",0,IFERROR(INDEX(Setup!$D$18:$D$22,MATCH(G85,Setup!$B$18:$B$22,0)),0))</f>
        <v>0</v>
      </c>
      <c r="T85" s="36" t="n">
        <f aca="false">IF(H85="",0,IFERROR(INDEX(Setup!$D$18:$D$22,MATCH(H85,Setup!$B$18:$B$22,0)),0))</f>
        <v>0</v>
      </c>
      <c r="U85" s="36" t="n">
        <f aca="false">IF(I85="",0,IFERROR(INDEX(Setup!$D$18:$D$22,MATCH(I85,Setup!$B$18:$B$22,0)),0))</f>
        <v>0</v>
      </c>
    </row>
    <row r="86" customFormat="false" ht="28.5" hidden="false" customHeight="true" outlineLevel="0" collapsed="false">
      <c r="A86" s="37" t="s">
        <v>378</v>
      </c>
      <c r="B86" s="6" t="s">
        <v>379</v>
      </c>
      <c r="C86" s="38" t="s">
        <v>105</v>
      </c>
      <c r="D86" s="39" t="s">
        <v>156</v>
      </c>
      <c r="E86" s="39"/>
      <c r="F86" s="39"/>
      <c r="G86" s="39"/>
      <c r="H86" s="39"/>
      <c r="I86" s="39"/>
      <c r="J86" s="40" t="s">
        <v>156</v>
      </c>
      <c r="K86" s="38" t="s">
        <v>182</v>
      </c>
      <c r="L86" s="38" t="s">
        <v>380</v>
      </c>
      <c r="M86" s="41"/>
      <c r="N86" s="38" t="s">
        <v>151</v>
      </c>
      <c r="O86" s="14"/>
      <c r="P86" s="36" t="n">
        <f aca="false">IFERROR(INDEX(Setup!$I$27:$I$36,MATCH($C86,Setup!$B$27:$B$36,0)),0)</f>
        <v>12</v>
      </c>
      <c r="Q86" s="36" t="n">
        <f aca="false">IF(E86="",0,IFERROR(INDEX(Setup!$D$18:$D$22,MATCH(E86,Setup!$B$18:$B$22,0)),0))</f>
        <v>0</v>
      </c>
      <c r="R86" s="36" t="n">
        <f aca="false">IF(F86="",0,IFERROR(INDEX(Setup!$D$18:$D$22,MATCH(F86,Setup!$B$18:$B$22,0)),0))</f>
        <v>0</v>
      </c>
      <c r="S86" s="36" t="n">
        <f aca="false">IF(G86="",0,IFERROR(INDEX(Setup!$D$18:$D$22,MATCH(G86,Setup!$B$18:$B$22,0)),0))</f>
        <v>0</v>
      </c>
      <c r="T86" s="36" t="n">
        <f aca="false">IF(H86="",0,IFERROR(INDEX(Setup!$D$18:$D$22,MATCH(H86,Setup!$B$18:$B$22,0)),0))</f>
        <v>0</v>
      </c>
      <c r="U86" s="36" t="n">
        <f aca="false">IF(I86="",0,IFERROR(INDEX(Setup!$D$18:$D$22,MATCH(I86,Setup!$B$18:$B$22,0)),0))</f>
        <v>0</v>
      </c>
    </row>
    <row r="87" customFormat="false" ht="15" hidden="false" customHeight="false" outlineLevel="0" collapsed="false">
      <c r="A87" s="34" t="s">
        <v>381</v>
      </c>
      <c r="B87" s="34" t="s">
        <v>107</v>
      </c>
      <c r="C87" s="35"/>
      <c r="D87" s="35"/>
      <c r="E87" s="35"/>
      <c r="F87" s="35"/>
      <c r="G87" s="35"/>
      <c r="H87" s="35"/>
      <c r="I87" s="35"/>
      <c r="J87" s="35"/>
      <c r="K87" s="35"/>
      <c r="L87" s="35"/>
      <c r="M87" s="35"/>
      <c r="N87" s="35"/>
      <c r="O87" s="35"/>
      <c r="P87" s="36" t="n">
        <f aca="false">IFERROR(INDEX(Setup!$I$27:$I$36,MATCH($C87,Setup!$B$27:$B$36,0)),0)</f>
        <v>0</v>
      </c>
      <c r="Q87" s="36" t="n">
        <f aca="false">IF(E87="",0,IFERROR(INDEX(Setup!$D$18:$D$22,MATCH(E87,Setup!$B$18:$B$22,0)),0))</f>
        <v>0</v>
      </c>
      <c r="R87" s="36" t="n">
        <f aca="false">IF(F87="",0,IFERROR(INDEX(Setup!$D$18:$D$22,MATCH(F87,Setup!$B$18:$B$22,0)),0))</f>
        <v>0</v>
      </c>
      <c r="S87" s="36" t="n">
        <f aca="false">IF(G87="",0,IFERROR(INDEX(Setup!$D$18:$D$22,MATCH(G87,Setup!$B$18:$B$22,0)),0))</f>
        <v>0</v>
      </c>
      <c r="T87" s="36" t="n">
        <f aca="false">IF(H87="",0,IFERROR(INDEX(Setup!$D$18:$D$22,MATCH(H87,Setup!$B$18:$B$22,0)),0))</f>
        <v>0</v>
      </c>
      <c r="U87" s="36" t="n">
        <f aca="false">IF(I87="",0,IFERROR(INDEX(Setup!$D$18:$D$22,MATCH(I87,Setup!$B$18:$B$22,0)),0))</f>
        <v>0</v>
      </c>
    </row>
    <row r="88" customFormat="false" ht="28.5" hidden="false" customHeight="true" outlineLevel="0" collapsed="false">
      <c r="A88" s="37" t="s">
        <v>382</v>
      </c>
      <c r="B88" s="6" t="s">
        <v>383</v>
      </c>
      <c r="C88" s="38" t="s">
        <v>107</v>
      </c>
      <c r="D88" s="39" t="s">
        <v>136</v>
      </c>
      <c r="E88" s="39"/>
      <c r="F88" s="39"/>
      <c r="G88" s="39"/>
      <c r="H88" s="39"/>
      <c r="I88" s="39"/>
      <c r="J88" s="40" t="s">
        <v>136</v>
      </c>
      <c r="K88" s="38" t="s">
        <v>220</v>
      </c>
      <c r="L88" s="38"/>
      <c r="M88" s="41"/>
      <c r="N88" s="38" t="s">
        <v>384</v>
      </c>
      <c r="O88" s="14"/>
      <c r="P88" s="36" t="n">
        <f aca="false">IFERROR(INDEX(Setup!$I$27:$I$36,MATCH($C88,Setup!$B$27:$B$36,0)),0)</f>
        <v>10</v>
      </c>
      <c r="Q88" s="36" t="n">
        <f aca="false">IF(E88="",0,IFERROR(INDEX(Setup!$D$18:$D$22,MATCH(E88,Setup!$B$18:$B$22,0)),0))</f>
        <v>0</v>
      </c>
      <c r="R88" s="36" t="n">
        <f aca="false">IF(F88="",0,IFERROR(INDEX(Setup!$D$18:$D$22,MATCH(F88,Setup!$B$18:$B$22,0)),0))</f>
        <v>0</v>
      </c>
      <c r="S88" s="36" t="n">
        <f aca="false">IF(G88="",0,IFERROR(INDEX(Setup!$D$18:$D$22,MATCH(G88,Setup!$B$18:$B$22,0)),0))</f>
        <v>0</v>
      </c>
      <c r="T88" s="36" t="n">
        <f aca="false">IF(H88="",0,IFERROR(INDEX(Setup!$D$18:$D$22,MATCH(H88,Setup!$B$18:$B$22,0)),0))</f>
        <v>0</v>
      </c>
      <c r="U88" s="36" t="n">
        <f aca="false">IF(I88="",0,IFERROR(INDEX(Setup!$D$18:$D$22,MATCH(I88,Setup!$B$18:$B$22,0)),0))</f>
        <v>0</v>
      </c>
    </row>
    <row r="89" customFormat="false" ht="28.5" hidden="false" customHeight="true" outlineLevel="0" collapsed="false">
      <c r="A89" s="37" t="s">
        <v>385</v>
      </c>
      <c r="B89" s="6" t="s">
        <v>386</v>
      </c>
      <c r="C89" s="38" t="s">
        <v>107</v>
      </c>
      <c r="D89" s="39" t="s">
        <v>136</v>
      </c>
      <c r="E89" s="39"/>
      <c r="F89" s="39"/>
      <c r="G89" s="39"/>
      <c r="H89" s="39"/>
      <c r="I89" s="39"/>
      <c r="J89" s="40" t="s">
        <v>136</v>
      </c>
      <c r="K89" s="38" t="s">
        <v>387</v>
      </c>
      <c r="L89" s="38" t="s">
        <v>214</v>
      </c>
      <c r="M89" s="41" t="s">
        <v>388</v>
      </c>
      <c r="N89" s="38" t="s">
        <v>389</v>
      </c>
      <c r="O89" s="14"/>
      <c r="P89" s="36" t="n">
        <f aca="false">IFERROR(INDEX(Setup!$I$27:$I$36,MATCH($C89,Setup!$B$27:$B$36,0)),0)</f>
        <v>10</v>
      </c>
      <c r="Q89" s="36" t="n">
        <f aca="false">IF(E89="",0,IFERROR(INDEX(Setup!$D$18:$D$22,MATCH(E89,Setup!$B$18:$B$22,0)),0))</f>
        <v>0</v>
      </c>
      <c r="R89" s="36" t="n">
        <f aca="false">IF(F89="",0,IFERROR(INDEX(Setup!$D$18:$D$22,MATCH(F89,Setup!$B$18:$B$22,0)),0))</f>
        <v>0</v>
      </c>
      <c r="S89" s="36" t="n">
        <f aca="false">IF(G89="",0,IFERROR(INDEX(Setup!$D$18:$D$22,MATCH(G89,Setup!$B$18:$B$22,0)),0))</f>
        <v>0</v>
      </c>
      <c r="T89" s="36" t="n">
        <f aca="false">IF(H89="",0,IFERROR(INDEX(Setup!$D$18:$D$22,MATCH(H89,Setup!$B$18:$B$22,0)),0))</f>
        <v>0</v>
      </c>
      <c r="U89" s="36" t="n">
        <f aca="false">IF(I89="",0,IFERROR(INDEX(Setup!$D$18:$D$22,MATCH(I89,Setup!$B$18:$B$22,0)),0))</f>
        <v>0</v>
      </c>
    </row>
    <row r="90" customFormat="false" ht="28.5" hidden="false" customHeight="true" outlineLevel="0" collapsed="false">
      <c r="A90" s="37" t="s">
        <v>390</v>
      </c>
      <c r="B90" s="6" t="s">
        <v>391</v>
      </c>
      <c r="C90" s="38" t="s">
        <v>107</v>
      </c>
      <c r="D90" s="39" t="s">
        <v>148</v>
      </c>
      <c r="E90" s="39"/>
      <c r="F90" s="39"/>
      <c r="G90" s="39"/>
      <c r="H90" s="39"/>
      <c r="I90" s="39"/>
      <c r="J90" s="40" t="s">
        <v>148</v>
      </c>
      <c r="K90" s="38" t="s">
        <v>220</v>
      </c>
      <c r="L90" s="38"/>
      <c r="M90" s="41" t="s">
        <v>392</v>
      </c>
      <c r="N90" s="38" t="s">
        <v>393</v>
      </c>
      <c r="O90" s="14"/>
      <c r="P90" s="36" t="n">
        <f aca="false">IFERROR(INDEX(Setup!$I$27:$I$36,MATCH($C90,Setup!$B$27:$B$36,0)),0)</f>
        <v>10</v>
      </c>
      <c r="Q90" s="36" t="n">
        <f aca="false">IF(E90="",0,IFERROR(INDEX(Setup!$D$18:$D$22,MATCH(E90,Setup!$B$18:$B$22,0)),0))</f>
        <v>0</v>
      </c>
      <c r="R90" s="36" t="n">
        <f aca="false">IF(F90="",0,IFERROR(INDEX(Setup!$D$18:$D$22,MATCH(F90,Setup!$B$18:$B$22,0)),0))</f>
        <v>0</v>
      </c>
      <c r="S90" s="36" t="n">
        <f aca="false">IF(G90="",0,IFERROR(INDEX(Setup!$D$18:$D$22,MATCH(G90,Setup!$B$18:$B$22,0)),0))</f>
        <v>0</v>
      </c>
      <c r="T90" s="36" t="n">
        <f aca="false">IF(H90="",0,IFERROR(INDEX(Setup!$D$18:$D$22,MATCH(H90,Setup!$B$18:$B$22,0)),0))</f>
        <v>0</v>
      </c>
      <c r="U90" s="36" t="n">
        <f aca="false">IF(I90="",0,IFERROR(INDEX(Setup!$D$18:$D$22,MATCH(I90,Setup!$B$18:$B$22,0)),0))</f>
        <v>0</v>
      </c>
    </row>
    <row r="91" customFormat="false" ht="28.5" hidden="false" customHeight="true" outlineLevel="0" collapsed="false">
      <c r="A91" s="37" t="s">
        <v>394</v>
      </c>
      <c r="B91" s="6" t="s">
        <v>395</v>
      </c>
      <c r="C91" s="38" t="s">
        <v>107</v>
      </c>
      <c r="D91" s="39" t="s">
        <v>148</v>
      </c>
      <c r="E91" s="39"/>
      <c r="F91" s="39"/>
      <c r="G91" s="39"/>
      <c r="H91" s="39"/>
      <c r="I91" s="39"/>
      <c r="J91" s="40" t="s">
        <v>148</v>
      </c>
      <c r="K91" s="38" t="s">
        <v>220</v>
      </c>
      <c r="L91" s="38" t="s">
        <v>396</v>
      </c>
      <c r="M91" s="41" t="s">
        <v>392</v>
      </c>
      <c r="N91" s="38" t="s">
        <v>397</v>
      </c>
      <c r="O91" s="14"/>
      <c r="P91" s="36" t="n">
        <f aca="false">IFERROR(INDEX(Setup!$I$27:$I$36,MATCH($C91,Setup!$B$27:$B$36,0)),0)</f>
        <v>10</v>
      </c>
      <c r="Q91" s="36" t="n">
        <f aca="false">IF(E91="",0,IFERROR(INDEX(Setup!$D$18:$D$22,MATCH(E91,Setup!$B$18:$B$22,0)),0))</f>
        <v>0</v>
      </c>
      <c r="R91" s="36" t="n">
        <f aca="false">IF(F91="",0,IFERROR(INDEX(Setup!$D$18:$D$22,MATCH(F91,Setup!$B$18:$B$22,0)),0))</f>
        <v>0</v>
      </c>
      <c r="S91" s="36" t="n">
        <f aca="false">IF(G91="",0,IFERROR(INDEX(Setup!$D$18:$D$22,MATCH(G91,Setup!$B$18:$B$22,0)),0))</f>
        <v>0</v>
      </c>
      <c r="T91" s="36" t="n">
        <f aca="false">IF(H91="",0,IFERROR(INDEX(Setup!$D$18:$D$22,MATCH(H91,Setup!$B$18:$B$22,0)),0))</f>
        <v>0</v>
      </c>
      <c r="U91" s="36" t="n">
        <f aca="false">IF(I91="",0,IFERROR(INDEX(Setup!$D$18:$D$22,MATCH(I91,Setup!$B$18:$B$22,0)),0))</f>
        <v>0</v>
      </c>
    </row>
    <row r="92" customFormat="false" ht="28.5" hidden="false" customHeight="true" outlineLevel="0" collapsed="false">
      <c r="A92" s="37" t="s">
        <v>398</v>
      </c>
      <c r="B92" s="6" t="s">
        <v>399</v>
      </c>
      <c r="C92" s="38" t="s">
        <v>107</v>
      </c>
      <c r="D92" s="39" t="s">
        <v>156</v>
      </c>
      <c r="E92" s="39"/>
      <c r="F92" s="39"/>
      <c r="G92" s="39"/>
      <c r="H92" s="39"/>
      <c r="I92" s="39"/>
      <c r="J92" s="40" t="s">
        <v>156</v>
      </c>
      <c r="K92" s="38" t="s">
        <v>400</v>
      </c>
      <c r="L92" s="38" t="s">
        <v>241</v>
      </c>
      <c r="M92" s="41" t="s">
        <v>401</v>
      </c>
      <c r="N92" s="38" t="s">
        <v>151</v>
      </c>
      <c r="O92" s="14"/>
      <c r="P92" s="36" t="n">
        <f aca="false">IFERROR(INDEX(Setup!$I$27:$I$36,MATCH($C92,Setup!$B$27:$B$36,0)),0)</f>
        <v>10</v>
      </c>
      <c r="Q92" s="36" t="n">
        <f aca="false">IF(E92="",0,IFERROR(INDEX(Setup!$D$18:$D$22,MATCH(E92,Setup!$B$18:$B$22,0)),0))</f>
        <v>0</v>
      </c>
      <c r="R92" s="36" t="n">
        <f aca="false">IF(F92="",0,IFERROR(INDEX(Setup!$D$18:$D$22,MATCH(F92,Setup!$B$18:$B$22,0)),0))</f>
        <v>0</v>
      </c>
      <c r="S92" s="36" t="n">
        <f aca="false">IF(G92="",0,IFERROR(INDEX(Setup!$D$18:$D$22,MATCH(G92,Setup!$B$18:$B$22,0)),0))</f>
        <v>0</v>
      </c>
      <c r="T92" s="36" t="n">
        <f aca="false">IF(H92="",0,IFERROR(INDEX(Setup!$D$18:$D$22,MATCH(H92,Setup!$B$18:$B$22,0)),0))</f>
        <v>0</v>
      </c>
      <c r="U92" s="36" t="n">
        <f aca="false">IF(I92="",0,IFERROR(INDEX(Setup!$D$18:$D$22,MATCH(I92,Setup!$B$18:$B$22,0)),0))</f>
        <v>0</v>
      </c>
    </row>
    <row r="93" customFormat="false" ht="42" hidden="false" customHeight="true" outlineLevel="0" collapsed="false">
      <c r="A93" s="37" t="s">
        <v>402</v>
      </c>
      <c r="B93" s="6" t="s">
        <v>403</v>
      </c>
      <c r="C93" s="38" t="s">
        <v>107</v>
      </c>
      <c r="D93" s="39" t="s">
        <v>148</v>
      </c>
      <c r="E93" s="39"/>
      <c r="F93" s="39"/>
      <c r="G93" s="39"/>
      <c r="H93" s="39"/>
      <c r="I93" s="39"/>
      <c r="J93" s="40" t="s">
        <v>148</v>
      </c>
      <c r="K93" s="38" t="s">
        <v>400</v>
      </c>
      <c r="L93" s="38" t="s">
        <v>237</v>
      </c>
      <c r="M93" s="41" t="s">
        <v>401</v>
      </c>
      <c r="N93" s="38" t="s">
        <v>140</v>
      </c>
      <c r="O93" s="14"/>
      <c r="P93" s="36" t="n">
        <f aca="false">IFERROR(INDEX(Setup!$I$27:$I$36,MATCH($C93,Setup!$B$27:$B$36,0)),0)</f>
        <v>10</v>
      </c>
      <c r="Q93" s="36" t="n">
        <f aca="false">IF(E93="",0,IFERROR(INDEX(Setup!$D$18:$D$22,MATCH(E93,Setup!$B$18:$B$22,0)),0))</f>
        <v>0</v>
      </c>
      <c r="R93" s="36" t="n">
        <f aca="false">IF(F93="",0,IFERROR(INDEX(Setup!$D$18:$D$22,MATCH(F93,Setup!$B$18:$B$22,0)),0))</f>
        <v>0</v>
      </c>
      <c r="S93" s="36" t="n">
        <f aca="false">IF(G93="",0,IFERROR(INDEX(Setup!$D$18:$D$22,MATCH(G93,Setup!$B$18:$B$22,0)),0))</f>
        <v>0</v>
      </c>
      <c r="T93" s="36" t="n">
        <f aca="false">IF(H93="",0,IFERROR(INDEX(Setup!$D$18:$D$22,MATCH(H93,Setup!$B$18:$B$22,0)),0))</f>
        <v>0</v>
      </c>
      <c r="U93" s="36" t="n">
        <f aca="false">IF(I93="",0,IFERROR(INDEX(Setup!$D$18:$D$22,MATCH(I93,Setup!$B$18:$B$22,0)),0))</f>
        <v>0</v>
      </c>
    </row>
    <row r="94" customFormat="false" ht="28.5" hidden="false" customHeight="true" outlineLevel="0" collapsed="false">
      <c r="A94" s="37" t="s">
        <v>404</v>
      </c>
      <c r="B94" s="6" t="s">
        <v>405</v>
      </c>
      <c r="C94" s="38" t="s">
        <v>107</v>
      </c>
      <c r="D94" s="39" t="s">
        <v>156</v>
      </c>
      <c r="E94" s="39"/>
      <c r="F94" s="39"/>
      <c r="G94" s="39"/>
      <c r="H94" s="39"/>
      <c r="I94" s="39"/>
      <c r="J94" s="40" t="s">
        <v>156</v>
      </c>
      <c r="K94" s="38" t="s">
        <v>400</v>
      </c>
      <c r="L94" s="38"/>
      <c r="M94" s="41" t="s">
        <v>406</v>
      </c>
      <c r="N94" s="38" t="s">
        <v>151</v>
      </c>
      <c r="O94" s="14"/>
      <c r="P94" s="36" t="n">
        <f aca="false">IFERROR(INDEX(Setup!$I$27:$I$36,MATCH($C94,Setup!$B$27:$B$36,0)),0)</f>
        <v>10</v>
      </c>
      <c r="Q94" s="36" t="n">
        <f aca="false">IF(E94="",0,IFERROR(INDEX(Setup!$D$18:$D$22,MATCH(E94,Setup!$B$18:$B$22,0)),0))</f>
        <v>0</v>
      </c>
      <c r="R94" s="36" t="n">
        <f aca="false">IF(F94="",0,IFERROR(INDEX(Setup!$D$18:$D$22,MATCH(F94,Setup!$B$18:$B$22,0)),0))</f>
        <v>0</v>
      </c>
      <c r="S94" s="36" t="n">
        <f aca="false">IF(G94="",0,IFERROR(INDEX(Setup!$D$18:$D$22,MATCH(G94,Setup!$B$18:$B$22,0)),0))</f>
        <v>0</v>
      </c>
      <c r="T94" s="36" t="n">
        <f aca="false">IF(H94="",0,IFERROR(INDEX(Setup!$D$18:$D$22,MATCH(H94,Setup!$B$18:$B$22,0)),0))</f>
        <v>0</v>
      </c>
      <c r="U94" s="36" t="n">
        <f aca="false">IF(I94="",0,IFERROR(INDEX(Setup!$D$18:$D$22,MATCH(I94,Setup!$B$18:$B$22,0)),0))</f>
        <v>0</v>
      </c>
    </row>
    <row r="95" customFormat="false" ht="42" hidden="false" customHeight="true" outlineLevel="0" collapsed="false">
      <c r="A95" s="37" t="s">
        <v>407</v>
      </c>
      <c r="B95" s="6" t="s">
        <v>408</v>
      </c>
      <c r="C95" s="38" t="s">
        <v>107</v>
      </c>
      <c r="D95" s="39" t="s">
        <v>148</v>
      </c>
      <c r="E95" s="39"/>
      <c r="F95" s="39"/>
      <c r="G95" s="39"/>
      <c r="H95" s="39"/>
      <c r="I95" s="39"/>
      <c r="J95" s="40" t="s">
        <v>148</v>
      </c>
      <c r="K95" s="38" t="s">
        <v>206</v>
      </c>
      <c r="L95" s="38" t="s">
        <v>409</v>
      </c>
      <c r="M95" s="41" t="s">
        <v>401</v>
      </c>
      <c r="N95" s="38" t="s">
        <v>151</v>
      </c>
      <c r="O95" s="14"/>
      <c r="P95" s="36" t="n">
        <f aca="false">IFERROR(INDEX(Setup!$I$27:$I$36,MATCH($C95,Setup!$B$27:$B$36,0)),0)</f>
        <v>10</v>
      </c>
      <c r="Q95" s="36" t="n">
        <f aca="false">IF(E95="",0,IFERROR(INDEX(Setup!$D$18:$D$22,MATCH(E95,Setup!$B$18:$B$22,0)),0))</f>
        <v>0</v>
      </c>
      <c r="R95" s="36" t="n">
        <f aca="false">IF(F95="",0,IFERROR(INDEX(Setup!$D$18:$D$22,MATCH(F95,Setup!$B$18:$B$22,0)),0))</f>
        <v>0</v>
      </c>
      <c r="S95" s="36" t="n">
        <f aca="false">IF(G95="",0,IFERROR(INDEX(Setup!$D$18:$D$22,MATCH(G95,Setup!$B$18:$B$22,0)),0))</f>
        <v>0</v>
      </c>
      <c r="T95" s="36" t="n">
        <f aca="false">IF(H95="",0,IFERROR(INDEX(Setup!$D$18:$D$22,MATCH(H95,Setup!$B$18:$B$22,0)),0))</f>
        <v>0</v>
      </c>
      <c r="U95" s="36" t="n">
        <f aca="false">IF(I95="",0,IFERROR(INDEX(Setup!$D$18:$D$22,MATCH(I95,Setup!$B$18:$B$22,0)),0))</f>
        <v>0</v>
      </c>
    </row>
    <row r="96" customFormat="false" ht="28.5" hidden="false" customHeight="true" outlineLevel="0" collapsed="false">
      <c r="A96" s="37" t="s">
        <v>410</v>
      </c>
      <c r="B96" s="6" t="s">
        <v>411</v>
      </c>
      <c r="C96" s="38" t="s">
        <v>107</v>
      </c>
      <c r="D96" s="39" t="s">
        <v>148</v>
      </c>
      <c r="E96" s="39"/>
      <c r="F96" s="39"/>
      <c r="G96" s="39"/>
      <c r="H96" s="39"/>
      <c r="I96" s="39"/>
      <c r="J96" s="40" t="s">
        <v>148</v>
      </c>
      <c r="K96" s="38" t="s">
        <v>220</v>
      </c>
      <c r="L96" s="38" t="s">
        <v>170</v>
      </c>
      <c r="M96" s="41"/>
      <c r="N96" s="38" t="s">
        <v>412</v>
      </c>
      <c r="O96" s="14"/>
      <c r="P96" s="36" t="n">
        <f aca="false">IFERROR(INDEX(Setup!$I$27:$I$36,MATCH($C96,Setup!$B$27:$B$36,0)),0)</f>
        <v>10</v>
      </c>
      <c r="Q96" s="36" t="n">
        <f aca="false">IF(E96="",0,IFERROR(INDEX(Setup!$D$18:$D$22,MATCH(E96,Setup!$B$18:$B$22,0)),0))</f>
        <v>0</v>
      </c>
      <c r="R96" s="36" t="n">
        <f aca="false">IF(F96="",0,IFERROR(INDEX(Setup!$D$18:$D$22,MATCH(F96,Setup!$B$18:$B$22,0)),0))</f>
        <v>0</v>
      </c>
      <c r="S96" s="36" t="n">
        <f aca="false">IF(G96="",0,IFERROR(INDEX(Setup!$D$18:$D$22,MATCH(G96,Setup!$B$18:$B$22,0)),0))</f>
        <v>0</v>
      </c>
      <c r="T96" s="36" t="n">
        <f aca="false">IF(H96="",0,IFERROR(INDEX(Setup!$D$18:$D$22,MATCH(H96,Setup!$B$18:$B$22,0)),0))</f>
        <v>0</v>
      </c>
      <c r="U96" s="36" t="n">
        <f aca="false">IF(I96="",0,IFERROR(INDEX(Setup!$D$18:$D$22,MATCH(I96,Setup!$B$18:$B$22,0)),0))</f>
        <v>0</v>
      </c>
    </row>
    <row r="97" customFormat="false" ht="28.5" hidden="false" customHeight="true" outlineLevel="0" collapsed="false">
      <c r="A97" s="37" t="s">
        <v>413</v>
      </c>
      <c r="B97" s="6" t="s">
        <v>414</v>
      </c>
      <c r="C97" s="38" t="s">
        <v>107</v>
      </c>
      <c r="D97" s="39" t="s">
        <v>156</v>
      </c>
      <c r="E97" s="39"/>
      <c r="F97" s="39"/>
      <c r="G97" s="39"/>
      <c r="H97" s="39"/>
      <c r="I97" s="39"/>
      <c r="J97" s="40" t="s">
        <v>156</v>
      </c>
      <c r="K97" s="38" t="s">
        <v>220</v>
      </c>
      <c r="L97" s="38"/>
      <c r="M97" s="41"/>
      <c r="N97" s="38" t="s">
        <v>151</v>
      </c>
      <c r="O97" s="14"/>
      <c r="P97" s="36" t="n">
        <f aca="false">IFERROR(INDEX(Setup!$I$27:$I$36,MATCH($C97,Setup!$B$27:$B$36,0)),0)</f>
        <v>10</v>
      </c>
      <c r="Q97" s="36" t="n">
        <f aca="false">IF(E97="",0,IFERROR(INDEX(Setup!$D$18:$D$22,MATCH(E97,Setup!$B$18:$B$22,0)),0))</f>
        <v>0</v>
      </c>
      <c r="R97" s="36" t="n">
        <f aca="false">IF(F97="",0,IFERROR(INDEX(Setup!$D$18:$D$22,MATCH(F97,Setup!$B$18:$B$22,0)),0))</f>
        <v>0</v>
      </c>
      <c r="S97" s="36" t="n">
        <f aca="false">IF(G97="",0,IFERROR(INDEX(Setup!$D$18:$D$22,MATCH(G97,Setup!$B$18:$B$22,0)),0))</f>
        <v>0</v>
      </c>
      <c r="T97" s="36" t="n">
        <f aca="false">IF(H97="",0,IFERROR(INDEX(Setup!$D$18:$D$22,MATCH(H97,Setup!$B$18:$B$22,0)),0))</f>
        <v>0</v>
      </c>
      <c r="U97" s="36" t="n">
        <f aca="false">IF(I97="",0,IFERROR(INDEX(Setup!$D$18:$D$22,MATCH(I97,Setup!$B$18:$B$22,0)),0))</f>
        <v>0</v>
      </c>
    </row>
    <row r="98" customFormat="false" ht="28.5" hidden="false" customHeight="true" outlineLevel="0" collapsed="false">
      <c r="A98" s="37" t="s">
        <v>415</v>
      </c>
      <c r="B98" s="6" t="s">
        <v>416</v>
      </c>
      <c r="C98" s="38" t="s">
        <v>107</v>
      </c>
      <c r="D98" s="39" t="s">
        <v>156</v>
      </c>
      <c r="E98" s="39"/>
      <c r="F98" s="39"/>
      <c r="G98" s="39"/>
      <c r="H98" s="39"/>
      <c r="I98" s="39"/>
      <c r="J98" s="40" t="s">
        <v>156</v>
      </c>
      <c r="K98" s="38" t="s">
        <v>220</v>
      </c>
      <c r="L98" s="38"/>
      <c r="M98" s="41"/>
      <c r="N98" s="38" t="s">
        <v>417</v>
      </c>
      <c r="O98" s="14"/>
      <c r="P98" s="36" t="n">
        <f aca="false">IFERROR(INDEX(Setup!$I$27:$I$36,MATCH($C98,Setup!$B$27:$B$36,0)),0)</f>
        <v>10</v>
      </c>
      <c r="Q98" s="36" t="n">
        <f aca="false">IF(E98="",0,IFERROR(INDEX(Setup!$D$18:$D$22,MATCH(E98,Setup!$B$18:$B$22,0)),0))</f>
        <v>0</v>
      </c>
      <c r="R98" s="36" t="n">
        <f aca="false">IF(F98="",0,IFERROR(INDEX(Setup!$D$18:$D$22,MATCH(F98,Setup!$B$18:$B$22,0)),0))</f>
        <v>0</v>
      </c>
      <c r="S98" s="36" t="n">
        <f aca="false">IF(G98="",0,IFERROR(INDEX(Setup!$D$18:$D$22,MATCH(G98,Setup!$B$18:$B$22,0)),0))</f>
        <v>0</v>
      </c>
      <c r="T98" s="36" t="n">
        <f aca="false">IF(H98="",0,IFERROR(INDEX(Setup!$D$18:$D$22,MATCH(H98,Setup!$B$18:$B$22,0)),0))</f>
        <v>0</v>
      </c>
      <c r="U98" s="36" t="n">
        <f aca="false">IF(I98="",0,IFERROR(INDEX(Setup!$D$18:$D$22,MATCH(I98,Setup!$B$18:$B$22,0)),0))</f>
        <v>0</v>
      </c>
    </row>
    <row r="99" customFormat="false" ht="28.5" hidden="false" customHeight="true" outlineLevel="0" collapsed="false">
      <c r="A99" s="37" t="s">
        <v>418</v>
      </c>
      <c r="B99" s="6" t="s">
        <v>419</v>
      </c>
      <c r="C99" s="38" t="s">
        <v>107</v>
      </c>
      <c r="D99" s="39" t="s">
        <v>148</v>
      </c>
      <c r="E99" s="39"/>
      <c r="F99" s="39"/>
      <c r="G99" s="39"/>
      <c r="H99" s="39"/>
      <c r="I99" s="39"/>
      <c r="J99" s="40" t="s">
        <v>148</v>
      </c>
      <c r="K99" s="38" t="s">
        <v>220</v>
      </c>
      <c r="L99" s="38"/>
      <c r="M99" s="41"/>
      <c r="N99" s="38" t="s">
        <v>151</v>
      </c>
      <c r="O99" s="14"/>
      <c r="P99" s="36" t="n">
        <f aca="false">IFERROR(INDEX(Setup!$I$27:$I$36,MATCH($C99,Setup!$B$27:$B$36,0)),0)</f>
        <v>10</v>
      </c>
      <c r="Q99" s="36" t="n">
        <f aca="false">IF(E99="",0,IFERROR(INDEX(Setup!$D$18:$D$22,MATCH(E99,Setup!$B$18:$B$22,0)),0))</f>
        <v>0</v>
      </c>
      <c r="R99" s="36" t="n">
        <f aca="false">IF(F99="",0,IFERROR(INDEX(Setup!$D$18:$D$22,MATCH(F99,Setup!$B$18:$B$22,0)),0))</f>
        <v>0</v>
      </c>
      <c r="S99" s="36" t="n">
        <f aca="false">IF(G99="",0,IFERROR(INDEX(Setup!$D$18:$D$22,MATCH(G99,Setup!$B$18:$B$22,0)),0))</f>
        <v>0</v>
      </c>
      <c r="T99" s="36" t="n">
        <f aca="false">IF(H99="",0,IFERROR(INDEX(Setup!$D$18:$D$22,MATCH(H99,Setup!$B$18:$B$22,0)),0))</f>
        <v>0</v>
      </c>
      <c r="U99" s="36" t="n">
        <f aca="false">IF(I99="",0,IFERROR(INDEX(Setup!$D$18:$D$22,MATCH(I99,Setup!$B$18:$B$22,0)),0))</f>
        <v>0</v>
      </c>
    </row>
    <row r="100" customFormat="false" ht="28.5" hidden="false" customHeight="true" outlineLevel="0" collapsed="false">
      <c r="A100" s="37" t="s">
        <v>420</v>
      </c>
      <c r="B100" s="6" t="s">
        <v>421</v>
      </c>
      <c r="C100" s="38" t="s">
        <v>107</v>
      </c>
      <c r="D100" s="39" t="s">
        <v>156</v>
      </c>
      <c r="E100" s="39"/>
      <c r="F100" s="39"/>
      <c r="G100" s="39"/>
      <c r="H100" s="39"/>
      <c r="I100" s="39"/>
      <c r="J100" s="40" t="s">
        <v>156</v>
      </c>
      <c r="K100" s="38" t="s">
        <v>400</v>
      </c>
      <c r="L100" s="38" t="s">
        <v>241</v>
      </c>
      <c r="M100" s="41" t="s">
        <v>422</v>
      </c>
      <c r="N100" s="38" t="s">
        <v>151</v>
      </c>
      <c r="O100" s="14"/>
      <c r="P100" s="36" t="n">
        <f aca="false">IFERROR(INDEX(Setup!$I$27:$I$36,MATCH($C100,Setup!$B$27:$B$36,0)),0)</f>
        <v>10</v>
      </c>
      <c r="Q100" s="36" t="n">
        <f aca="false">IF(E100="",0,IFERROR(INDEX(Setup!$D$18:$D$22,MATCH(E100,Setup!$B$18:$B$22,0)),0))</f>
        <v>0</v>
      </c>
      <c r="R100" s="36" t="n">
        <f aca="false">IF(F100="",0,IFERROR(INDEX(Setup!$D$18:$D$22,MATCH(F100,Setup!$B$18:$B$22,0)),0))</f>
        <v>0</v>
      </c>
      <c r="S100" s="36" t="n">
        <f aca="false">IF(G100="",0,IFERROR(INDEX(Setup!$D$18:$D$22,MATCH(G100,Setup!$B$18:$B$22,0)),0))</f>
        <v>0</v>
      </c>
      <c r="T100" s="36" t="n">
        <f aca="false">IF(H100="",0,IFERROR(INDEX(Setup!$D$18:$D$22,MATCH(H100,Setup!$B$18:$B$22,0)),0))</f>
        <v>0</v>
      </c>
      <c r="U100" s="36" t="n">
        <f aca="false">IF(I100="",0,IFERROR(INDEX(Setup!$D$18:$D$22,MATCH(I100,Setup!$B$18:$B$22,0)),0))</f>
        <v>0</v>
      </c>
    </row>
    <row r="101" customFormat="false" ht="28.5" hidden="false" customHeight="true" outlineLevel="0" collapsed="false">
      <c r="A101" s="37" t="s">
        <v>423</v>
      </c>
      <c r="B101" s="6" t="s">
        <v>424</v>
      </c>
      <c r="C101" s="38" t="s">
        <v>107</v>
      </c>
      <c r="D101" s="39" t="s">
        <v>148</v>
      </c>
      <c r="E101" s="39"/>
      <c r="F101" s="39"/>
      <c r="G101" s="39"/>
      <c r="H101" s="39"/>
      <c r="I101" s="39"/>
      <c r="J101" s="40" t="s">
        <v>148</v>
      </c>
      <c r="K101" s="38" t="s">
        <v>400</v>
      </c>
      <c r="L101" s="38"/>
      <c r="M101" s="41" t="s">
        <v>401</v>
      </c>
      <c r="N101" s="38" t="s">
        <v>425</v>
      </c>
      <c r="O101" s="14"/>
      <c r="P101" s="36" t="n">
        <f aca="false">IFERROR(INDEX(Setup!$I$27:$I$36,MATCH($C101,Setup!$B$27:$B$36,0)),0)</f>
        <v>10</v>
      </c>
      <c r="Q101" s="36" t="n">
        <f aca="false">IF(E101="",0,IFERROR(INDEX(Setup!$D$18:$D$22,MATCH(E101,Setup!$B$18:$B$22,0)),0))</f>
        <v>0</v>
      </c>
      <c r="R101" s="36" t="n">
        <f aca="false">IF(F101="",0,IFERROR(INDEX(Setup!$D$18:$D$22,MATCH(F101,Setup!$B$18:$B$22,0)),0))</f>
        <v>0</v>
      </c>
      <c r="S101" s="36" t="n">
        <f aca="false">IF(G101="",0,IFERROR(INDEX(Setup!$D$18:$D$22,MATCH(G101,Setup!$B$18:$B$22,0)),0))</f>
        <v>0</v>
      </c>
      <c r="T101" s="36" t="n">
        <f aca="false">IF(H101="",0,IFERROR(INDEX(Setup!$D$18:$D$22,MATCH(H101,Setup!$B$18:$B$22,0)),0))</f>
        <v>0</v>
      </c>
      <c r="U101" s="36" t="n">
        <f aca="false">IF(I101="",0,IFERROR(INDEX(Setup!$D$18:$D$22,MATCH(I101,Setup!$B$18:$B$22,0)),0))</f>
        <v>0</v>
      </c>
    </row>
    <row r="102" customFormat="false" ht="28.5" hidden="false" customHeight="true" outlineLevel="0" collapsed="false">
      <c r="A102" s="37" t="s">
        <v>426</v>
      </c>
      <c r="B102" s="6" t="s">
        <v>427</v>
      </c>
      <c r="C102" s="38" t="s">
        <v>107</v>
      </c>
      <c r="D102" s="39" t="s">
        <v>156</v>
      </c>
      <c r="E102" s="39"/>
      <c r="F102" s="39"/>
      <c r="G102" s="39"/>
      <c r="H102" s="39"/>
      <c r="I102" s="39"/>
      <c r="J102" s="40" t="s">
        <v>156</v>
      </c>
      <c r="K102" s="38" t="s">
        <v>220</v>
      </c>
      <c r="L102" s="38"/>
      <c r="M102" s="41"/>
      <c r="N102" s="38" t="s">
        <v>428</v>
      </c>
      <c r="O102" s="14"/>
      <c r="P102" s="36" t="n">
        <f aca="false">IFERROR(INDEX(Setup!$I$27:$I$36,MATCH($C102,Setup!$B$27:$B$36,0)),0)</f>
        <v>10</v>
      </c>
      <c r="Q102" s="36" t="n">
        <f aca="false">IF(E102="",0,IFERROR(INDEX(Setup!$D$18:$D$22,MATCH(E102,Setup!$B$18:$B$22,0)),0))</f>
        <v>0</v>
      </c>
      <c r="R102" s="36" t="n">
        <f aca="false">IF(F102="",0,IFERROR(INDEX(Setup!$D$18:$D$22,MATCH(F102,Setup!$B$18:$B$22,0)),0))</f>
        <v>0</v>
      </c>
      <c r="S102" s="36" t="n">
        <f aca="false">IF(G102="",0,IFERROR(INDEX(Setup!$D$18:$D$22,MATCH(G102,Setup!$B$18:$B$22,0)),0))</f>
        <v>0</v>
      </c>
      <c r="T102" s="36" t="n">
        <f aca="false">IF(H102="",0,IFERROR(INDEX(Setup!$D$18:$D$22,MATCH(H102,Setup!$B$18:$B$22,0)),0))</f>
        <v>0</v>
      </c>
      <c r="U102" s="36" t="n">
        <f aca="false">IF(I102="",0,IFERROR(INDEX(Setup!$D$18:$D$22,MATCH(I102,Setup!$B$18:$B$22,0)),0))</f>
        <v>0</v>
      </c>
    </row>
    <row r="103" customFormat="false" ht="28.5" hidden="false" customHeight="true" outlineLevel="0" collapsed="false">
      <c r="A103" s="37" t="s">
        <v>429</v>
      </c>
      <c r="B103" s="6" t="s">
        <v>430</v>
      </c>
      <c r="C103" s="38" t="s">
        <v>107</v>
      </c>
      <c r="D103" s="39" t="s">
        <v>148</v>
      </c>
      <c r="E103" s="39"/>
      <c r="F103" s="39"/>
      <c r="G103" s="39"/>
      <c r="H103" s="39"/>
      <c r="I103" s="39"/>
      <c r="J103" s="40" t="s">
        <v>148</v>
      </c>
      <c r="K103" s="38" t="s">
        <v>400</v>
      </c>
      <c r="L103" s="38"/>
      <c r="M103" s="41"/>
      <c r="N103" s="38" t="s">
        <v>431</v>
      </c>
      <c r="O103" s="14"/>
      <c r="P103" s="36" t="n">
        <f aca="false">IFERROR(INDEX(Setup!$I$27:$I$36,MATCH($C103,Setup!$B$27:$B$36,0)),0)</f>
        <v>10</v>
      </c>
      <c r="Q103" s="36" t="n">
        <f aca="false">IF(E103="",0,IFERROR(INDEX(Setup!$D$18:$D$22,MATCH(E103,Setup!$B$18:$B$22,0)),0))</f>
        <v>0</v>
      </c>
      <c r="R103" s="36" t="n">
        <f aca="false">IF(F103="",0,IFERROR(INDEX(Setup!$D$18:$D$22,MATCH(F103,Setup!$B$18:$B$22,0)),0))</f>
        <v>0</v>
      </c>
      <c r="S103" s="36" t="n">
        <f aca="false">IF(G103="",0,IFERROR(INDEX(Setup!$D$18:$D$22,MATCH(G103,Setup!$B$18:$B$22,0)),0))</f>
        <v>0</v>
      </c>
      <c r="T103" s="36" t="n">
        <f aca="false">IF(H103="",0,IFERROR(INDEX(Setup!$D$18:$D$22,MATCH(H103,Setup!$B$18:$B$22,0)),0))</f>
        <v>0</v>
      </c>
      <c r="U103" s="36" t="n">
        <f aca="false">IF(I103="",0,IFERROR(INDEX(Setup!$D$18:$D$22,MATCH(I103,Setup!$B$18:$B$22,0)),0))</f>
        <v>0</v>
      </c>
    </row>
    <row r="104" customFormat="false" ht="15" hidden="false" customHeight="false" outlineLevel="0" collapsed="false">
      <c r="A104" s="34" t="s">
        <v>432</v>
      </c>
      <c r="B104" s="34" t="s">
        <v>109</v>
      </c>
      <c r="C104" s="35"/>
      <c r="D104" s="35"/>
      <c r="E104" s="35"/>
      <c r="F104" s="35"/>
      <c r="G104" s="35"/>
      <c r="H104" s="35"/>
      <c r="I104" s="35"/>
      <c r="J104" s="35"/>
      <c r="K104" s="35"/>
      <c r="L104" s="35"/>
      <c r="M104" s="35"/>
      <c r="N104" s="35"/>
      <c r="O104" s="35"/>
      <c r="P104" s="36" t="n">
        <f aca="false">IFERROR(INDEX(Setup!$I$27:$I$36,MATCH($C104,Setup!$B$27:$B$36,0)),0)</f>
        <v>0</v>
      </c>
      <c r="Q104" s="36" t="n">
        <f aca="false">IF(E104="",0,IFERROR(INDEX(Setup!$D$18:$D$22,MATCH(E104,Setup!$B$18:$B$22,0)),0))</f>
        <v>0</v>
      </c>
      <c r="R104" s="36" t="n">
        <f aca="false">IF(F104="",0,IFERROR(INDEX(Setup!$D$18:$D$22,MATCH(F104,Setup!$B$18:$B$22,0)),0))</f>
        <v>0</v>
      </c>
      <c r="S104" s="36" t="n">
        <f aca="false">IF(G104="",0,IFERROR(INDEX(Setup!$D$18:$D$22,MATCH(G104,Setup!$B$18:$B$22,0)),0))</f>
        <v>0</v>
      </c>
      <c r="T104" s="36" t="n">
        <f aca="false">IF(H104="",0,IFERROR(INDEX(Setup!$D$18:$D$22,MATCH(H104,Setup!$B$18:$B$22,0)),0))</f>
        <v>0</v>
      </c>
      <c r="U104" s="36" t="n">
        <f aca="false">IF(I104="",0,IFERROR(INDEX(Setup!$D$18:$D$22,MATCH(I104,Setup!$B$18:$B$22,0)),0))</f>
        <v>0</v>
      </c>
    </row>
    <row r="105" customFormat="false" ht="28.5" hidden="false" customHeight="true" outlineLevel="0" collapsed="false">
      <c r="A105" s="37" t="s">
        <v>433</v>
      </c>
      <c r="B105" s="6" t="s">
        <v>434</v>
      </c>
      <c r="C105" s="38" t="s">
        <v>109</v>
      </c>
      <c r="D105" s="39" t="s">
        <v>136</v>
      </c>
      <c r="E105" s="39"/>
      <c r="F105" s="39"/>
      <c r="G105" s="39"/>
      <c r="H105" s="39"/>
      <c r="I105" s="39"/>
      <c r="J105" s="40" t="s">
        <v>136</v>
      </c>
      <c r="K105" s="38" t="s">
        <v>220</v>
      </c>
      <c r="L105" s="38" t="s">
        <v>396</v>
      </c>
      <c r="M105" s="41" t="s">
        <v>388</v>
      </c>
      <c r="N105" s="38" t="s">
        <v>435</v>
      </c>
      <c r="O105" s="14"/>
      <c r="P105" s="36" t="n">
        <f aca="false">IFERROR(INDEX(Setup!$I$27:$I$36,MATCH($C105,Setup!$B$27:$B$36,0)),0)</f>
        <v>10</v>
      </c>
      <c r="Q105" s="36" t="n">
        <f aca="false">IF(E105="",0,IFERROR(INDEX(Setup!$D$18:$D$22,MATCH(E105,Setup!$B$18:$B$22,0)),0))</f>
        <v>0</v>
      </c>
      <c r="R105" s="36" t="n">
        <f aca="false">IF(F105="",0,IFERROR(INDEX(Setup!$D$18:$D$22,MATCH(F105,Setup!$B$18:$B$22,0)),0))</f>
        <v>0</v>
      </c>
      <c r="S105" s="36" t="n">
        <f aca="false">IF(G105="",0,IFERROR(INDEX(Setup!$D$18:$D$22,MATCH(G105,Setup!$B$18:$B$22,0)),0))</f>
        <v>0</v>
      </c>
      <c r="T105" s="36" t="n">
        <f aca="false">IF(H105="",0,IFERROR(INDEX(Setup!$D$18:$D$22,MATCH(H105,Setup!$B$18:$B$22,0)),0))</f>
        <v>0</v>
      </c>
      <c r="U105" s="36" t="n">
        <f aca="false">IF(I105="",0,IFERROR(INDEX(Setup!$D$18:$D$22,MATCH(I105,Setup!$B$18:$B$22,0)),0))</f>
        <v>0</v>
      </c>
    </row>
    <row r="106" customFormat="false" ht="28.5" hidden="false" customHeight="true" outlineLevel="0" collapsed="false">
      <c r="A106" s="37" t="s">
        <v>436</v>
      </c>
      <c r="B106" s="6" t="s">
        <v>437</v>
      </c>
      <c r="C106" s="38" t="s">
        <v>109</v>
      </c>
      <c r="D106" s="39" t="s">
        <v>136</v>
      </c>
      <c r="E106" s="39"/>
      <c r="F106" s="39"/>
      <c r="G106" s="39"/>
      <c r="H106" s="39"/>
      <c r="I106" s="39"/>
      <c r="J106" s="40" t="s">
        <v>136</v>
      </c>
      <c r="K106" s="38" t="s">
        <v>220</v>
      </c>
      <c r="L106" s="38" t="s">
        <v>438</v>
      </c>
      <c r="M106" s="41"/>
      <c r="N106" s="38" t="s">
        <v>439</v>
      </c>
      <c r="O106" s="14"/>
      <c r="P106" s="36" t="n">
        <f aca="false">IFERROR(INDEX(Setup!$I$27:$I$36,MATCH($C106,Setup!$B$27:$B$36,0)),0)</f>
        <v>10</v>
      </c>
      <c r="Q106" s="36" t="n">
        <f aca="false">IF(E106="",0,IFERROR(INDEX(Setup!$D$18:$D$22,MATCH(E106,Setup!$B$18:$B$22,0)),0))</f>
        <v>0</v>
      </c>
      <c r="R106" s="36" t="n">
        <f aca="false">IF(F106="",0,IFERROR(INDEX(Setup!$D$18:$D$22,MATCH(F106,Setup!$B$18:$B$22,0)),0))</f>
        <v>0</v>
      </c>
      <c r="S106" s="36" t="n">
        <f aca="false">IF(G106="",0,IFERROR(INDEX(Setup!$D$18:$D$22,MATCH(G106,Setup!$B$18:$B$22,0)),0))</f>
        <v>0</v>
      </c>
      <c r="T106" s="36" t="n">
        <f aca="false">IF(H106="",0,IFERROR(INDEX(Setup!$D$18:$D$22,MATCH(H106,Setup!$B$18:$B$22,0)),0))</f>
        <v>0</v>
      </c>
      <c r="U106" s="36" t="n">
        <f aca="false">IF(I106="",0,IFERROR(INDEX(Setup!$D$18:$D$22,MATCH(I106,Setup!$B$18:$B$22,0)),0))</f>
        <v>0</v>
      </c>
    </row>
    <row r="107" customFormat="false" ht="28.5" hidden="false" customHeight="true" outlineLevel="0" collapsed="false">
      <c r="A107" s="37" t="s">
        <v>440</v>
      </c>
      <c r="B107" s="6" t="s">
        <v>441</v>
      </c>
      <c r="C107" s="38" t="s">
        <v>109</v>
      </c>
      <c r="D107" s="39" t="s">
        <v>136</v>
      </c>
      <c r="E107" s="39"/>
      <c r="F107" s="39"/>
      <c r="G107" s="39"/>
      <c r="H107" s="39"/>
      <c r="I107" s="39"/>
      <c r="J107" s="40" t="s">
        <v>136</v>
      </c>
      <c r="K107" s="38" t="s">
        <v>220</v>
      </c>
      <c r="L107" s="38" t="s">
        <v>214</v>
      </c>
      <c r="M107" s="41" t="s">
        <v>244</v>
      </c>
      <c r="N107" s="38" t="s">
        <v>151</v>
      </c>
      <c r="O107" s="14"/>
      <c r="P107" s="36" t="n">
        <f aca="false">IFERROR(INDEX(Setup!$I$27:$I$36,MATCH($C107,Setup!$B$27:$B$36,0)),0)</f>
        <v>10</v>
      </c>
      <c r="Q107" s="36" t="n">
        <f aca="false">IF(E107="",0,IFERROR(INDEX(Setup!$D$18:$D$22,MATCH(E107,Setup!$B$18:$B$22,0)),0))</f>
        <v>0</v>
      </c>
      <c r="R107" s="36" t="n">
        <f aca="false">IF(F107="",0,IFERROR(INDEX(Setup!$D$18:$D$22,MATCH(F107,Setup!$B$18:$B$22,0)),0))</f>
        <v>0</v>
      </c>
      <c r="S107" s="36" t="n">
        <f aca="false">IF(G107="",0,IFERROR(INDEX(Setup!$D$18:$D$22,MATCH(G107,Setup!$B$18:$B$22,0)),0))</f>
        <v>0</v>
      </c>
      <c r="T107" s="36" t="n">
        <f aca="false">IF(H107="",0,IFERROR(INDEX(Setup!$D$18:$D$22,MATCH(H107,Setup!$B$18:$B$22,0)),0))</f>
        <v>0</v>
      </c>
      <c r="U107" s="36" t="n">
        <f aca="false">IF(I107="",0,IFERROR(INDEX(Setup!$D$18:$D$22,MATCH(I107,Setup!$B$18:$B$22,0)),0))</f>
        <v>0</v>
      </c>
    </row>
    <row r="108" customFormat="false" ht="28.5" hidden="false" customHeight="true" outlineLevel="0" collapsed="false">
      <c r="A108" s="37" t="s">
        <v>442</v>
      </c>
      <c r="B108" s="6" t="s">
        <v>443</v>
      </c>
      <c r="C108" s="38" t="s">
        <v>109</v>
      </c>
      <c r="D108" s="39" t="s">
        <v>136</v>
      </c>
      <c r="E108" s="39"/>
      <c r="F108" s="39"/>
      <c r="G108" s="39"/>
      <c r="H108" s="39"/>
      <c r="I108" s="39"/>
      <c r="J108" s="40" t="s">
        <v>136</v>
      </c>
      <c r="K108" s="38" t="s">
        <v>220</v>
      </c>
      <c r="L108" s="38" t="s">
        <v>396</v>
      </c>
      <c r="M108" s="41"/>
      <c r="N108" s="38" t="s">
        <v>151</v>
      </c>
      <c r="O108" s="14"/>
      <c r="P108" s="36" t="n">
        <f aca="false">IFERROR(INDEX(Setup!$I$27:$I$36,MATCH($C108,Setup!$B$27:$B$36,0)),0)</f>
        <v>10</v>
      </c>
      <c r="Q108" s="36" t="n">
        <f aca="false">IF(E108="",0,IFERROR(INDEX(Setup!$D$18:$D$22,MATCH(E108,Setup!$B$18:$B$22,0)),0))</f>
        <v>0</v>
      </c>
      <c r="R108" s="36" t="n">
        <f aca="false">IF(F108="",0,IFERROR(INDEX(Setup!$D$18:$D$22,MATCH(F108,Setup!$B$18:$B$22,0)),0))</f>
        <v>0</v>
      </c>
      <c r="S108" s="36" t="n">
        <f aca="false">IF(G108="",0,IFERROR(INDEX(Setup!$D$18:$D$22,MATCH(G108,Setup!$B$18:$B$22,0)),0))</f>
        <v>0</v>
      </c>
      <c r="T108" s="36" t="n">
        <f aca="false">IF(H108="",0,IFERROR(INDEX(Setup!$D$18:$D$22,MATCH(H108,Setup!$B$18:$B$22,0)),0))</f>
        <v>0</v>
      </c>
      <c r="U108" s="36" t="n">
        <f aca="false">IF(I108="",0,IFERROR(INDEX(Setup!$D$18:$D$22,MATCH(I108,Setup!$B$18:$B$22,0)),0))</f>
        <v>0</v>
      </c>
    </row>
    <row r="109" customFormat="false" ht="42" hidden="false" customHeight="true" outlineLevel="0" collapsed="false">
      <c r="A109" s="37" t="s">
        <v>444</v>
      </c>
      <c r="B109" s="6" t="s">
        <v>445</v>
      </c>
      <c r="C109" s="38" t="s">
        <v>109</v>
      </c>
      <c r="D109" s="39" t="s">
        <v>136</v>
      </c>
      <c r="E109" s="39"/>
      <c r="F109" s="39"/>
      <c r="G109" s="39"/>
      <c r="H109" s="39"/>
      <c r="I109" s="39"/>
      <c r="J109" s="40" t="s">
        <v>136</v>
      </c>
      <c r="K109" s="38" t="s">
        <v>220</v>
      </c>
      <c r="L109" s="38" t="s">
        <v>446</v>
      </c>
      <c r="M109" s="41"/>
      <c r="N109" s="38" t="s">
        <v>151</v>
      </c>
      <c r="O109" s="14"/>
      <c r="P109" s="36" t="n">
        <f aca="false">IFERROR(INDEX(Setup!$I$27:$I$36,MATCH($C109,Setup!$B$27:$B$36,0)),0)</f>
        <v>10</v>
      </c>
      <c r="Q109" s="36" t="n">
        <f aca="false">IF(E109="",0,IFERROR(INDEX(Setup!$D$18:$D$22,MATCH(E109,Setup!$B$18:$B$22,0)),0))</f>
        <v>0</v>
      </c>
      <c r="R109" s="36" t="n">
        <f aca="false">IF(F109="",0,IFERROR(INDEX(Setup!$D$18:$D$22,MATCH(F109,Setup!$B$18:$B$22,0)),0))</f>
        <v>0</v>
      </c>
      <c r="S109" s="36" t="n">
        <f aca="false">IF(G109="",0,IFERROR(INDEX(Setup!$D$18:$D$22,MATCH(G109,Setup!$B$18:$B$22,0)),0))</f>
        <v>0</v>
      </c>
      <c r="T109" s="36" t="n">
        <f aca="false">IF(H109="",0,IFERROR(INDEX(Setup!$D$18:$D$22,MATCH(H109,Setup!$B$18:$B$22,0)),0))</f>
        <v>0</v>
      </c>
      <c r="U109" s="36" t="n">
        <f aca="false">IF(I109="",0,IFERROR(INDEX(Setup!$D$18:$D$22,MATCH(I109,Setup!$B$18:$B$22,0)),0))</f>
        <v>0</v>
      </c>
    </row>
    <row r="110" customFormat="false" ht="28.5" hidden="false" customHeight="true" outlineLevel="0" collapsed="false">
      <c r="A110" s="37" t="s">
        <v>447</v>
      </c>
      <c r="B110" s="6" t="s">
        <v>448</v>
      </c>
      <c r="C110" s="38" t="s">
        <v>109</v>
      </c>
      <c r="D110" s="39" t="s">
        <v>148</v>
      </c>
      <c r="E110" s="39"/>
      <c r="F110" s="39"/>
      <c r="G110" s="39"/>
      <c r="H110" s="39"/>
      <c r="I110" s="39"/>
      <c r="J110" s="40" t="s">
        <v>148</v>
      </c>
      <c r="K110" s="38" t="s">
        <v>220</v>
      </c>
      <c r="L110" s="38" t="s">
        <v>396</v>
      </c>
      <c r="M110" s="41" t="s">
        <v>392</v>
      </c>
      <c r="N110" s="38" t="s">
        <v>151</v>
      </c>
      <c r="O110" s="14"/>
      <c r="P110" s="36" t="n">
        <f aca="false">IFERROR(INDEX(Setup!$I$27:$I$36,MATCH($C110,Setup!$B$27:$B$36,0)),0)</f>
        <v>10</v>
      </c>
      <c r="Q110" s="36" t="n">
        <f aca="false">IF(E110="",0,IFERROR(INDEX(Setup!$D$18:$D$22,MATCH(E110,Setup!$B$18:$B$22,0)),0))</f>
        <v>0</v>
      </c>
      <c r="R110" s="36" t="n">
        <f aca="false">IF(F110="",0,IFERROR(INDEX(Setup!$D$18:$D$22,MATCH(F110,Setup!$B$18:$B$22,0)),0))</f>
        <v>0</v>
      </c>
      <c r="S110" s="36" t="n">
        <f aca="false">IF(G110="",0,IFERROR(INDEX(Setup!$D$18:$D$22,MATCH(G110,Setup!$B$18:$B$22,0)),0))</f>
        <v>0</v>
      </c>
      <c r="T110" s="36" t="n">
        <f aca="false">IF(H110="",0,IFERROR(INDEX(Setup!$D$18:$D$22,MATCH(H110,Setup!$B$18:$B$22,0)),0))</f>
        <v>0</v>
      </c>
      <c r="U110" s="36" t="n">
        <f aca="false">IF(I110="",0,IFERROR(INDEX(Setup!$D$18:$D$22,MATCH(I110,Setup!$B$18:$B$22,0)),0))</f>
        <v>0</v>
      </c>
    </row>
    <row r="111" customFormat="false" ht="28.5" hidden="false" customHeight="true" outlineLevel="0" collapsed="false">
      <c r="A111" s="37" t="s">
        <v>449</v>
      </c>
      <c r="B111" s="6" t="s">
        <v>450</v>
      </c>
      <c r="C111" s="38" t="s">
        <v>109</v>
      </c>
      <c r="D111" s="39" t="s">
        <v>148</v>
      </c>
      <c r="E111" s="39"/>
      <c r="F111" s="39"/>
      <c r="G111" s="39"/>
      <c r="H111" s="39"/>
      <c r="I111" s="39"/>
      <c r="J111" s="40" t="s">
        <v>148</v>
      </c>
      <c r="K111" s="38" t="s">
        <v>220</v>
      </c>
      <c r="L111" s="38" t="s">
        <v>396</v>
      </c>
      <c r="M111" s="41"/>
      <c r="N111" s="38" t="s">
        <v>428</v>
      </c>
      <c r="O111" s="14"/>
      <c r="P111" s="36" t="n">
        <f aca="false">IFERROR(INDEX(Setup!$I$27:$I$36,MATCH($C111,Setup!$B$27:$B$36,0)),0)</f>
        <v>10</v>
      </c>
      <c r="Q111" s="36" t="n">
        <f aca="false">IF(E111="",0,IFERROR(INDEX(Setup!$D$18:$D$22,MATCH(E111,Setup!$B$18:$B$22,0)),0))</f>
        <v>0</v>
      </c>
      <c r="R111" s="36" t="n">
        <f aca="false">IF(F111="",0,IFERROR(INDEX(Setup!$D$18:$D$22,MATCH(F111,Setup!$B$18:$B$22,0)),0))</f>
        <v>0</v>
      </c>
      <c r="S111" s="36" t="n">
        <f aca="false">IF(G111="",0,IFERROR(INDEX(Setup!$D$18:$D$22,MATCH(G111,Setup!$B$18:$B$22,0)),0))</f>
        <v>0</v>
      </c>
      <c r="T111" s="36" t="n">
        <f aca="false">IF(H111="",0,IFERROR(INDEX(Setup!$D$18:$D$22,MATCH(H111,Setup!$B$18:$B$22,0)),0))</f>
        <v>0</v>
      </c>
      <c r="U111" s="36" t="n">
        <f aca="false">IF(I111="",0,IFERROR(INDEX(Setup!$D$18:$D$22,MATCH(I111,Setup!$B$18:$B$22,0)),0))</f>
        <v>0</v>
      </c>
    </row>
    <row r="112" customFormat="false" ht="28.5" hidden="false" customHeight="true" outlineLevel="0" collapsed="false">
      <c r="A112" s="37" t="s">
        <v>451</v>
      </c>
      <c r="B112" s="6" t="s">
        <v>452</v>
      </c>
      <c r="C112" s="38" t="s">
        <v>109</v>
      </c>
      <c r="D112" s="39" t="s">
        <v>148</v>
      </c>
      <c r="E112" s="39"/>
      <c r="F112" s="39"/>
      <c r="G112" s="39"/>
      <c r="H112" s="39"/>
      <c r="I112" s="39"/>
      <c r="J112" s="40" t="s">
        <v>148</v>
      </c>
      <c r="K112" s="38" t="s">
        <v>220</v>
      </c>
      <c r="L112" s="38" t="s">
        <v>396</v>
      </c>
      <c r="M112" s="41"/>
      <c r="N112" s="38" t="s">
        <v>151</v>
      </c>
      <c r="O112" s="14"/>
      <c r="P112" s="36" t="n">
        <f aca="false">IFERROR(INDEX(Setup!$I$27:$I$36,MATCH($C112,Setup!$B$27:$B$36,0)),0)</f>
        <v>10</v>
      </c>
      <c r="Q112" s="36" t="n">
        <f aca="false">IF(E112="",0,IFERROR(INDEX(Setup!$D$18:$D$22,MATCH(E112,Setup!$B$18:$B$22,0)),0))</f>
        <v>0</v>
      </c>
      <c r="R112" s="36" t="n">
        <f aca="false">IF(F112="",0,IFERROR(INDEX(Setup!$D$18:$D$22,MATCH(F112,Setup!$B$18:$B$22,0)),0))</f>
        <v>0</v>
      </c>
      <c r="S112" s="36" t="n">
        <f aca="false">IF(G112="",0,IFERROR(INDEX(Setup!$D$18:$D$22,MATCH(G112,Setup!$B$18:$B$22,0)),0))</f>
        <v>0</v>
      </c>
      <c r="T112" s="36" t="n">
        <f aca="false">IF(H112="",0,IFERROR(INDEX(Setup!$D$18:$D$22,MATCH(H112,Setup!$B$18:$B$22,0)),0))</f>
        <v>0</v>
      </c>
      <c r="U112" s="36" t="n">
        <f aca="false">IF(I112="",0,IFERROR(INDEX(Setup!$D$18:$D$22,MATCH(I112,Setup!$B$18:$B$22,0)),0))</f>
        <v>0</v>
      </c>
    </row>
    <row r="113" customFormat="false" ht="28.5" hidden="false" customHeight="true" outlineLevel="0" collapsed="false">
      <c r="A113" s="37" t="s">
        <v>453</v>
      </c>
      <c r="B113" s="6" t="s">
        <v>454</v>
      </c>
      <c r="C113" s="38" t="s">
        <v>109</v>
      </c>
      <c r="D113" s="39" t="s">
        <v>148</v>
      </c>
      <c r="E113" s="39"/>
      <c r="F113" s="39"/>
      <c r="G113" s="39"/>
      <c r="H113" s="39"/>
      <c r="I113" s="39"/>
      <c r="J113" s="40" t="s">
        <v>148</v>
      </c>
      <c r="K113" s="38" t="s">
        <v>220</v>
      </c>
      <c r="L113" s="38" t="s">
        <v>396</v>
      </c>
      <c r="M113" s="41"/>
      <c r="N113" s="38" t="s">
        <v>455</v>
      </c>
      <c r="O113" s="14"/>
      <c r="P113" s="36" t="n">
        <f aca="false">IFERROR(INDEX(Setup!$I$27:$I$36,MATCH($C113,Setup!$B$27:$B$36,0)),0)</f>
        <v>10</v>
      </c>
      <c r="Q113" s="36" t="n">
        <f aca="false">IF(E113="",0,IFERROR(INDEX(Setup!$D$18:$D$22,MATCH(E113,Setup!$B$18:$B$22,0)),0))</f>
        <v>0</v>
      </c>
      <c r="R113" s="36" t="n">
        <f aca="false">IF(F113="",0,IFERROR(INDEX(Setup!$D$18:$D$22,MATCH(F113,Setup!$B$18:$B$22,0)),0))</f>
        <v>0</v>
      </c>
      <c r="S113" s="36" t="n">
        <f aca="false">IF(G113="",0,IFERROR(INDEX(Setup!$D$18:$D$22,MATCH(G113,Setup!$B$18:$B$22,0)),0))</f>
        <v>0</v>
      </c>
      <c r="T113" s="36" t="n">
        <f aca="false">IF(H113="",0,IFERROR(INDEX(Setup!$D$18:$D$22,MATCH(H113,Setup!$B$18:$B$22,0)),0))</f>
        <v>0</v>
      </c>
      <c r="U113" s="36" t="n">
        <f aca="false">IF(I113="",0,IFERROR(INDEX(Setup!$D$18:$D$22,MATCH(I113,Setup!$B$18:$B$22,0)),0))</f>
        <v>0</v>
      </c>
    </row>
    <row r="114" customFormat="false" ht="28.5" hidden="false" customHeight="true" outlineLevel="0" collapsed="false">
      <c r="A114" s="37" t="s">
        <v>456</v>
      </c>
      <c r="B114" s="6" t="s">
        <v>457</v>
      </c>
      <c r="C114" s="38" t="s">
        <v>109</v>
      </c>
      <c r="D114" s="39" t="s">
        <v>148</v>
      </c>
      <c r="E114" s="39"/>
      <c r="F114" s="39"/>
      <c r="G114" s="39"/>
      <c r="H114" s="39"/>
      <c r="I114" s="39"/>
      <c r="J114" s="40" t="s">
        <v>148</v>
      </c>
      <c r="K114" s="38" t="s">
        <v>220</v>
      </c>
      <c r="L114" s="38"/>
      <c r="M114" s="41"/>
      <c r="N114" s="38" t="s">
        <v>458</v>
      </c>
      <c r="O114" s="14"/>
      <c r="P114" s="36" t="n">
        <f aca="false">IFERROR(INDEX(Setup!$I$27:$I$36,MATCH($C114,Setup!$B$27:$B$36,0)),0)</f>
        <v>10</v>
      </c>
      <c r="Q114" s="36" t="n">
        <f aca="false">IF(E114="",0,IFERROR(INDEX(Setup!$D$18:$D$22,MATCH(E114,Setup!$B$18:$B$22,0)),0))</f>
        <v>0</v>
      </c>
      <c r="R114" s="36" t="n">
        <f aca="false">IF(F114="",0,IFERROR(INDEX(Setup!$D$18:$D$22,MATCH(F114,Setup!$B$18:$B$22,0)),0))</f>
        <v>0</v>
      </c>
      <c r="S114" s="36" t="n">
        <f aca="false">IF(G114="",0,IFERROR(INDEX(Setup!$D$18:$D$22,MATCH(G114,Setup!$B$18:$B$22,0)),0))</f>
        <v>0</v>
      </c>
      <c r="T114" s="36" t="n">
        <f aca="false">IF(H114="",0,IFERROR(INDEX(Setup!$D$18:$D$22,MATCH(H114,Setup!$B$18:$B$22,0)),0))</f>
        <v>0</v>
      </c>
      <c r="U114" s="36" t="n">
        <f aca="false">IF(I114="",0,IFERROR(INDEX(Setup!$D$18:$D$22,MATCH(I114,Setup!$B$18:$B$22,0)),0))</f>
        <v>0</v>
      </c>
    </row>
    <row r="115" customFormat="false" ht="28.5" hidden="false" customHeight="true" outlineLevel="0" collapsed="false">
      <c r="A115" s="37" t="s">
        <v>459</v>
      </c>
      <c r="B115" s="6" t="s">
        <v>460</v>
      </c>
      <c r="C115" s="38" t="s">
        <v>109</v>
      </c>
      <c r="D115" s="39" t="s">
        <v>148</v>
      </c>
      <c r="E115" s="39"/>
      <c r="F115" s="39"/>
      <c r="G115" s="39"/>
      <c r="H115" s="39"/>
      <c r="I115" s="39"/>
      <c r="J115" s="40" t="s">
        <v>148</v>
      </c>
      <c r="K115" s="38" t="s">
        <v>220</v>
      </c>
      <c r="L115" s="38" t="s">
        <v>396</v>
      </c>
      <c r="M115" s="41"/>
      <c r="N115" s="38" t="s">
        <v>455</v>
      </c>
      <c r="O115" s="14"/>
      <c r="P115" s="36" t="n">
        <f aca="false">IFERROR(INDEX(Setup!$I$27:$I$36,MATCH($C115,Setup!$B$27:$B$36,0)),0)</f>
        <v>10</v>
      </c>
      <c r="Q115" s="36" t="n">
        <f aca="false">IF(E115="",0,IFERROR(INDEX(Setup!$D$18:$D$22,MATCH(E115,Setup!$B$18:$B$22,0)),0))</f>
        <v>0</v>
      </c>
      <c r="R115" s="36" t="n">
        <f aca="false">IF(F115="",0,IFERROR(INDEX(Setup!$D$18:$D$22,MATCH(F115,Setup!$B$18:$B$22,0)),0))</f>
        <v>0</v>
      </c>
      <c r="S115" s="36" t="n">
        <f aca="false">IF(G115="",0,IFERROR(INDEX(Setup!$D$18:$D$22,MATCH(G115,Setup!$B$18:$B$22,0)),0))</f>
        <v>0</v>
      </c>
      <c r="T115" s="36" t="n">
        <f aca="false">IF(H115="",0,IFERROR(INDEX(Setup!$D$18:$D$22,MATCH(H115,Setup!$B$18:$B$22,0)),0))</f>
        <v>0</v>
      </c>
      <c r="U115" s="36" t="n">
        <f aca="false">IF(I115="",0,IFERROR(INDEX(Setup!$D$18:$D$22,MATCH(I115,Setup!$B$18:$B$22,0)),0))</f>
        <v>0</v>
      </c>
    </row>
    <row r="116" customFormat="false" ht="42" hidden="false" customHeight="true" outlineLevel="0" collapsed="false">
      <c r="A116" s="37" t="s">
        <v>461</v>
      </c>
      <c r="B116" s="6" t="s">
        <v>462</v>
      </c>
      <c r="C116" s="38" t="s">
        <v>109</v>
      </c>
      <c r="D116" s="39" t="s">
        <v>136</v>
      </c>
      <c r="E116" s="39"/>
      <c r="F116" s="39"/>
      <c r="G116" s="39"/>
      <c r="H116" s="39"/>
      <c r="I116" s="39"/>
      <c r="J116" s="40" t="s">
        <v>136</v>
      </c>
      <c r="K116" s="38" t="s">
        <v>463</v>
      </c>
      <c r="L116" s="38" t="s">
        <v>446</v>
      </c>
      <c r="M116" s="41" t="s">
        <v>464</v>
      </c>
      <c r="N116" s="38" t="s">
        <v>465</v>
      </c>
      <c r="O116" s="14" t="s">
        <v>466</v>
      </c>
      <c r="P116" s="36" t="n">
        <f aca="false">IFERROR(INDEX(Setup!$I$27:$I$36,MATCH($C116,Setup!$B$27:$B$36,0)),0)</f>
        <v>10</v>
      </c>
      <c r="Q116" s="36" t="n">
        <f aca="false">IF(E116="",0,IFERROR(INDEX(Setup!$D$18:$D$22,MATCH(E116,Setup!$B$18:$B$22,0)),0))</f>
        <v>0</v>
      </c>
      <c r="R116" s="36" t="n">
        <f aca="false">IF(F116="",0,IFERROR(INDEX(Setup!$D$18:$D$22,MATCH(F116,Setup!$B$18:$B$22,0)),0))</f>
        <v>0</v>
      </c>
      <c r="S116" s="36" t="n">
        <f aca="false">IF(G116="",0,IFERROR(INDEX(Setup!$D$18:$D$22,MATCH(G116,Setup!$B$18:$B$22,0)),0))</f>
        <v>0</v>
      </c>
      <c r="T116" s="36" t="n">
        <f aca="false">IF(H116="",0,IFERROR(INDEX(Setup!$D$18:$D$22,MATCH(H116,Setup!$B$18:$B$22,0)),0))</f>
        <v>0</v>
      </c>
      <c r="U116" s="36" t="n">
        <f aca="false">IF(I116="",0,IFERROR(INDEX(Setup!$D$18:$D$22,MATCH(I116,Setup!$B$18:$B$22,0)),0))</f>
        <v>0</v>
      </c>
    </row>
    <row r="117" customFormat="false" ht="28.5" hidden="false" customHeight="true" outlineLevel="0" collapsed="false">
      <c r="A117" s="37" t="s">
        <v>467</v>
      </c>
      <c r="B117" s="6" t="s">
        <v>468</v>
      </c>
      <c r="C117" s="38" t="s">
        <v>109</v>
      </c>
      <c r="D117" s="39" t="s">
        <v>148</v>
      </c>
      <c r="E117" s="39"/>
      <c r="F117" s="39"/>
      <c r="G117" s="39"/>
      <c r="H117" s="39"/>
      <c r="I117" s="39"/>
      <c r="J117" s="40" t="s">
        <v>148</v>
      </c>
      <c r="K117" s="38" t="s">
        <v>220</v>
      </c>
      <c r="L117" s="38" t="s">
        <v>469</v>
      </c>
      <c r="M117" s="41"/>
      <c r="N117" s="38" t="s">
        <v>470</v>
      </c>
      <c r="O117" s="14"/>
      <c r="P117" s="36" t="n">
        <f aca="false">IFERROR(INDEX(Setup!$I$27:$I$36,MATCH($C117,Setup!$B$27:$B$36,0)),0)</f>
        <v>10</v>
      </c>
      <c r="Q117" s="36" t="n">
        <f aca="false">IF(E117="",0,IFERROR(INDEX(Setup!$D$18:$D$22,MATCH(E117,Setup!$B$18:$B$22,0)),0))</f>
        <v>0</v>
      </c>
      <c r="R117" s="36" t="n">
        <f aca="false">IF(F117="",0,IFERROR(INDEX(Setup!$D$18:$D$22,MATCH(F117,Setup!$B$18:$B$22,0)),0))</f>
        <v>0</v>
      </c>
      <c r="S117" s="36" t="n">
        <f aca="false">IF(G117="",0,IFERROR(INDEX(Setup!$D$18:$D$22,MATCH(G117,Setup!$B$18:$B$22,0)),0))</f>
        <v>0</v>
      </c>
      <c r="T117" s="36" t="n">
        <f aca="false">IF(H117="",0,IFERROR(INDEX(Setup!$D$18:$D$22,MATCH(H117,Setup!$B$18:$B$22,0)),0))</f>
        <v>0</v>
      </c>
      <c r="U117" s="36" t="n">
        <f aca="false">IF(I117="",0,IFERROR(INDEX(Setup!$D$18:$D$22,MATCH(I117,Setup!$B$18:$B$22,0)),0))</f>
        <v>0</v>
      </c>
    </row>
    <row r="118" customFormat="false" ht="28.5" hidden="false" customHeight="true" outlineLevel="0" collapsed="false">
      <c r="A118" s="37" t="s">
        <v>471</v>
      </c>
      <c r="B118" s="6" t="s">
        <v>472</v>
      </c>
      <c r="C118" s="38" t="s">
        <v>109</v>
      </c>
      <c r="D118" s="39" t="s">
        <v>148</v>
      </c>
      <c r="E118" s="39"/>
      <c r="F118" s="39"/>
      <c r="G118" s="39"/>
      <c r="H118" s="39"/>
      <c r="I118" s="39"/>
      <c r="J118" s="40" t="s">
        <v>148</v>
      </c>
      <c r="K118" s="38" t="s">
        <v>220</v>
      </c>
      <c r="L118" s="38"/>
      <c r="M118" s="41"/>
      <c r="N118" s="38" t="s">
        <v>473</v>
      </c>
      <c r="O118" s="14"/>
      <c r="P118" s="36" t="n">
        <f aca="false">IFERROR(INDEX(Setup!$I$27:$I$36,MATCH($C118,Setup!$B$27:$B$36,0)),0)</f>
        <v>10</v>
      </c>
      <c r="Q118" s="36" t="n">
        <f aca="false">IF(E118="",0,IFERROR(INDEX(Setup!$D$18:$D$22,MATCH(E118,Setup!$B$18:$B$22,0)),0))</f>
        <v>0</v>
      </c>
      <c r="R118" s="36" t="n">
        <f aca="false">IF(F118="",0,IFERROR(INDEX(Setup!$D$18:$D$22,MATCH(F118,Setup!$B$18:$B$22,0)),0))</f>
        <v>0</v>
      </c>
      <c r="S118" s="36" t="n">
        <f aca="false">IF(G118="",0,IFERROR(INDEX(Setup!$D$18:$D$22,MATCH(G118,Setup!$B$18:$B$22,0)),0))</f>
        <v>0</v>
      </c>
      <c r="T118" s="36" t="n">
        <f aca="false">IF(H118="",0,IFERROR(INDEX(Setup!$D$18:$D$22,MATCH(H118,Setup!$B$18:$B$22,0)),0))</f>
        <v>0</v>
      </c>
      <c r="U118" s="36" t="n">
        <f aca="false">IF(I118="",0,IFERROR(INDEX(Setup!$D$18:$D$22,MATCH(I118,Setup!$B$18:$B$22,0)),0))</f>
        <v>0</v>
      </c>
    </row>
    <row r="119" customFormat="false" ht="28.5" hidden="false" customHeight="true" outlineLevel="0" collapsed="false">
      <c r="A119" s="37" t="s">
        <v>474</v>
      </c>
      <c r="B119" s="6" t="s">
        <v>475</v>
      </c>
      <c r="C119" s="38" t="s">
        <v>109</v>
      </c>
      <c r="D119" s="39" t="s">
        <v>148</v>
      </c>
      <c r="E119" s="39"/>
      <c r="F119" s="39"/>
      <c r="G119" s="39"/>
      <c r="H119" s="39"/>
      <c r="I119" s="39"/>
      <c r="J119" s="40" t="s">
        <v>148</v>
      </c>
      <c r="K119" s="38" t="s">
        <v>220</v>
      </c>
      <c r="L119" s="38" t="s">
        <v>446</v>
      </c>
      <c r="M119" s="41"/>
      <c r="N119" s="38" t="s">
        <v>217</v>
      </c>
      <c r="O119" s="14"/>
      <c r="P119" s="36" t="n">
        <f aca="false">IFERROR(INDEX(Setup!$I$27:$I$36,MATCH($C119,Setup!$B$27:$B$36,0)),0)</f>
        <v>10</v>
      </c>
      <c r="Q119" s="36" t="n">
        <f aca="false">IF(E119="",0,IFERROR(INDEX(Setup!$D$18:$D$22,MATCH(E119,Setup!$B$18:$B$22,0)),0))</f>
        <v>0</v>
      </c>
      <c r="R119" s="36" t="n">
        <f aca="false">IF(F119="",0,IFERROR(INDEX(Setup!$D$18:$D$22,MATCH(F119,Setup!$B$18:$B$22,0)),0))</f>
        <v>0</v>
      </c>
      <c r="S119" s="36" t="n">
        <f aca="false">IF(G119="",0,IFERROR(INDEX(Setup!$D$18:$D$22,MATCH(G119,Setup!$B$18:$B$22,0)),0))</f>
        <v>0</v>
      </c>
      <c r="T119" s="36" t="n">
        <f aca="false">IF(H119="",0,IFERROR(INDEX(Setup!$D$18:$D$22,MATCH(H119,Setup!$B$18:$B$22,0)),0))</f>
        <v>0</v>
      </c>
      <c r="U119" s="36" t="n">
        <f aca="false">IF(I119="",0,IFERROR(INDEX(Setup!$D$18:$D$22,MATCH(I119,Setup!$B$18:$B$22,0)),0))</f>
        <v>0</v>
      </c>
    </row>
    <row r="120" customFormat="false" ht="28.5" hidden="false" customHeight="true" outlineLevel="0" collapsed="false">
      <c r="A120" s="37" t="s">
        <v>476</v>
      </c>
      <c r="B120" s="6" t="s">
        <v>477</v>
      </c>
      <c r="C120" s="38" t="s">
        <v>109</v>
      </c>
      <c r="D120" s="39" t="s">
        <v>148</v>
      </c>
      <c r="E120" s="39"/>
      <c r="F120" s="39"/>
      <c r="G120" s="39"/>
      <c r="H120" s="39"/>
      <c r="I120" s="39"/>
      <c r="J120" s="40" t="s">
        <v>148</v>
      </c>
      <c r="K120" s="38" t="s">
        <v>220</v>
      </c>
      <c r="L120" s="38" t="s">
        <v>396</v>
      </c>
      <c r="M120" s="41"/>
      <c r="N120" s="38" t="s">
        <v>428</v>
      </c>
      <c r="O120" s="14"/>
      <c r="P120" s="36" t="n">
        <f aca="false">IFERROR(INDEX(Setup!$I$27:$I$36,MATCH($C120,Setup!$B$27:$B$36,0)),0)</f>
        <v>10</v>
      </c>
      <c r="Q120" s="36" t="n">
        <f aca="false">IF(E120="",0,IFERROR(INDEX(Setup!$D$18:$D$22,MATCH(E120,Setup!$B$18:$B$22,0)),0))</f>
        <v>0</v>
      </c>
      <c r="R120" s="36" t="n">
        <f aca="false">IF(F120="",0,IFERROR(INDEX(Setup!$D$18:$D$22,MATCH(F120,Setup!$B$18:$B$22,0)),0))</f>
        <v>0</v>
      </c>
      <c r="S120" s="36" t="n">
        <f aca="false">IF(G120="",0,IFERROR(INDEX(Setup!$D$18:$D$22,MATCH(G120,Setup!$B$18:$B$22,0)),0))</f>
        <v>0</v>
      </c>
      <c r="T120" s="36" t="n">
        <f aca="false">IF(H120="",0,IFERROR(INDEX(Setup!$D$18:$D$22,MATCH(H120,Setup!$B$18:$B$22,0)),0))</f>
        <v>0</v>
      </c>
      <c r="U120" s="36" t="n">
        <f aca="false">IF(I120="",0,IFERROR(INDEX(Setup!$D$18:$D$22,MATCH(I120,Setup!$B$18:$B$22,0)),0))</f>
        <v>0</v>
      </c>
    </row>
    <row r="121" customFormat="false" ht="27" hidden="false" customHeight="true" outlineLevel="0" collapsed="false">
      <c r="A121" s="37" t="s">
        <v>478</v>
      </c>
      <c r="B121" s="6" t="s">
        <v>479</v>
      </c>
      <c r="C121" s="38" t="s">
        <v>109</v>
      </c>
      <c r="D121" s="39" t="s">
        <v>156</v>
      </c>
      <c r="E121" s="39"/>
      <c r="F121" s="39"/>
      <c r="G121" s="39"/>
      <c r="H121" s="39"/>
      <c r="I121" s="39"/>
      <c r="J121" s="40" t="s">
        <v>156</v>
      </c>
      <c r="K121" s="38" t="s">
        <v>220</v>
      </c>
      <c r="L121" s="38" t="s">
        <v>396</v>
      </c>
      <c r="M121" s="41"/>
      <c r="N121" s="38" t="s">
        <v>458</v>
      </c>
      <c r="O121" s="14"/>
      <c r="P121" s="36" t="n">
        <f aca="false">IFERROR(INDEX(Setup!$I$27:$I$36,MATCH($C121,Setup!$B$27:$B$36,0)),0)</f>
        <v>10</v>
      </c>
      <c r="Q121" s="36" t="n">
        <f aca="false">IF(E121="",0,IFERROR(INDEX(Setup!$D$18:$D$22,MATCH(E121,Setup!$B$18:$B$22,0)),0))</f>
        <v>0</v>
      </c>
      <c r="R121" s="36" t="n">
        <f aca="false">IF(F121="",0,IFERROR(INDEX(Setup!$D$18:$D$22,MATCH(F121,Setup!$B$18:$B$22,0)),0))</f>
        <v>0</v>
      </c>
      <c r="S121" s="36" t="n">
        <f aca="false">IF(G121="",0,IFERROR(INDEX(Setup!$D$18:$D$22,MATCH(G121,Setup!$B$18:$B$22,0)),0))</f>
        <v>0</v>
      </c>
      <c r="T121" s="36" t="n">
        <f aca="false">IF(H121="",0,IFERROR(INDEX(Setup!$D$18:$D$22,MATCH(H121,Setup!$B$18:$B$22,0)),0))</f>
        <v>0</v>
      </c>
      <c r="U121" s="36" t="n">
        <f aca="false">IF(I121="",0,IFERROR(INDEX(Setup!$D$18:$D$22,MATCH(I121,Setup!$B$18:$B$22,0)),0))</f>
        <v>0</v>
      </c>
    </row>
    <row r="122" customFormat="false" ht="42" hidden="false" customHeight="true" outlineLevel="0" collapsed="false">
      <c r="A122" s="37" t="s">
        <v>480</v>
      </c>
      <c r="B122" s="6" t="s">
        <v>481</v>
      </c>
      <c r="C122" s="38" t="s">
        <v>109</v>
      </c>
      <c r="D122" s="39" t="s">
        <v>156</v>
      </c>
      <c r="E122" s="39"/>
      <c r="F122" s="39"/>
      <c r="G122" s="39"/>
      <c r="H122" s="39"/>
      <c r="I122" s="39"/>
      <c r="J122" s="40" t="s">
        <v>156</v>
      </c>
      <c r="K122" s="38" t="s">
        <v>220</v>
      </c>
      <c r="L122" s="38"/>
      <c r="M122" s="41" t="s">
        <v>388</v>
      </c>
      <c r="N122" s="38" t="s">
        <v>482</v>
      </c>
      <c r="O122" s="14" t="s">
        <v>483</v>
      </c>
      <c r="P122" s="36" t="n">
        <f aca="false">IFERROR(INDEX(Setup!$I$27:$I$36,MATCH($C122,Setup!$B$27:$B$36,0)),0)</f>
        <v>10</v>
      </c>
      <c r="Q122" s="36" t="n">
        <f aca="false">IF(E122="",0,IFERROR(INDEX(Setup!$D$18:$D$22,MATCH(E122,Setup!$B$18:$B$22,0)),0))</f>
        <v>0</v>
      </c>
      <c r="R122" s="36" t="n">
        <f aca="false">IF(F122="",0,IFERROR(INDEX(Setup!$D$18:$D$22,MATCH(F122,Setup!$B$18:$B$22,0)),0))</f>
        <v>0</v>
      </c>
      <c r="S122" s="36" t="n">
        <f aca="false">IF(G122="",0,IFERROR(INDEX(Setup!$D$18:$D$22,MATCH(G122,Setup!$B$18:$B$22,0)),0))</f>
        <v>0</v>
      </c>
      <c r="T122" s="36" t="n">
        <f aca="false">IF(H122="",0,IFERROR(INDEX(Setup!$D$18:$D$22,MATCH(H122,Setup!$B$18:$B$22,0)),0))</f>
        <v>0</v>
      </c>
      <c r="U122" s="36" t="n">
        <f aca="false">IF(I122="",0,IFERROR(INDEX(Setup!$D$18:$D$22,MATCH(I122,Setup!$B$18:$B$22,0)),0))</f>
        <v>0</v>
      </c>
    </row>
    <row r="123" customFormat="false" ht="15" hidden="false" customHeight="false" outlineLevel="0" collapsed="false">
      <c r="A123" s="34" t="s">
        <v>484</v>
      </c>
      <c r="B123" s="34" t="s">
        <v>111</v>
      </c>
      <c r="C123" s="35"/>
      <c r="D123" s="35"/>
      <c r="E123" s="35"/>
      <c r="F123" s="35"/>
      <c r="G123" s="35"/>
      <c r="H123" s="35"/>
      <c r="I123" s="35"/>
      <c r="J123" s="35"/>
      <c r="K123" s="35"/>
      <c r="L123" s="35"/>
      <c r="M123" s="35"/>
      <c r="N123" s="35"/>
      <c r="O123" s="35"/>
      <c r="P123" s="36" t="n">
        <f aca="false">IFERROR(INDEX(Setup!$I$27:$I$36,MATCH($C123,Setup!$B$27:$B$36,0)),0)</f>
        <v>0</v>
      </c>
      <c r="Q123" s="36" t="n">
        <f aca="false">IF(E123="",0,IFERROR(INDEX(Setup!$D$18:$D$22,MATCH(E123,Setup!$B$18:$B$22,0)),0))</f>
        <v>0</v>
      </c>
      <c r="R123" s="36" t="n">
        <f aca="false">IF(F123="",0,IFERROR(INDEX(Setup!$D$18:$D$22,MATCH(F123,Setup!$B$18:$B$22,0)),0))</f>
        <v>0</v>
      </c>
      <c r="S123" s="36" t="n">
        <f aca="false">IF(G123="",0,IFERROR(INDEX(Setup!$D$18:$D$22,MATCH(G123,Setup!$B$18:$B$22,0)),0))</f>
        <v>0</v>
      </c>
      <c r="T123" s="36" t="n">
        <f aca="false">IF(H123="",0,IFERROR(INDEX(Setup!$D$18:$D$22,MATCH(H123,Setup!$B$18:$B$22,0)),0))</f>
        <v>0</v>
      </c>
      <c r="U123" s="36" t="n">
        <f aca="false">IF(I123="",0,IFERROR(INDEX(Setup!$D$18:$D$22,MATCH(I123,Setup!$B$18:$B$22,0)),0))</f>
        <v>0</v>
      </c>
    </row>
    <row r="124" customFormat="false" ht="28.5" hidden="false" customHeight="true" outlineLevel="0" collapsed="false">
      <c r="A124" s="37" t="s">
        <v>485</v>
      </c>
      <c r="B124" s="6" t="s">
        <v>486</v>
      </c>
      <c r="C124" s="38" t="s">
        <v>111</v>
      </c>
      <c r="D124" s="39" t="s">
        <v>148</v>
      </c>
      <c r="E124" s="39"/>
      <c r="F124" s="39"/>
      <c r="G124" s="39"/>
      <c r="H124" s="39"/>
      <c r="I124" s="39"/>
      <c r="J124" s="40" t="s">
        <v>148</v>
      </c>
      <c r="K124" s="38" t="s">
        <v>201</v>
      </c>
      <c r="L124" s="38"/>
      <c r="M124" s="41" t="s">
        <v>238</v>
      </c>
      <c r="N124" s="38" t="s">
        <v>487</v>
      </c>
      <c r="O124" s="14"/>
      <c r="P124" s="36" t="n">
        <f aca="false">IFERROR(INDEX(Setup!$I$27:$I$36,MATCH($C124,Setup!$B$27:$B$36,0)),0)</f>
        <v>6</v>
      </c>
      <c r="Q124" s="36" t="n">
        <f aca="false">IF(E124="",0,IFERROR(INDEX(Setup!$D$18:$D$22,MATCH(E124,Setup!$B$18:$B$22,0)),0))</f>
        <v>0</v>
      </c>
      <c r="R124" s="36" t="n">
        <f aca="false">IF(F124="",0,IFERROR(INDEX(Setup!$D$18:$D$22,MATCH(F124,Setup!$B$18:$B$22,0)),0))</f>
        <v>0</v>
      </c>
      <c r="S124" s="36" t="n">
        <f aca="false">IF(G124="",0,IFERROR(INDEX(Setup!$D$18:$D$22,MATCH(G124,Setup!$B$18:$B$22,0)),0))</f>
        <v>0</v>
      </c>
      <c r="T124" s="36" t="n">
        <f aca="false">IF(H124="",0,IFERROR(INDEX(Setup!$D$18:$D$22,MATCH(H124,Setup!$B$18:$B$22,0)),0))</f>
        <v>0</v>
      </c>
      <c r="U124" s="36" t="n">
        <f aca="false">IF(I124="",0,IFERROR(INDEX(Setup!$D$18:$D$22,MATCH(I124,Setup!$B$18:$B$22,0)),0))</f>
        <v>0</v>
      </c>
    </row>
    <row r="125" customFormat="false" ht="28.5" hidden="false" customHeight="true" outlineLevel="0" collapsed="false">
      <c r="A125" s="37" t="s">
        <v>488</v>
      </c>
      <c r="B125" s="6" t="s">
        <v>489</v>
      </c>
      <c r="C125" s="38" t="s">
        <v>111</v>
      </c>
      <c r="D125" s="39" t="s">
        <v>148</v>
      </c>
      <c r="E125" s="39"/>
      <c r="F125" s="39"/>
      <c r="G125" s="39"/>
      <c r="H125" s="39"/>
      <c r="I125" s="39"/>
      <c r="J125" s="40" t="s">
        <v>148</v>
      </c>
      <c r="K125" s="38" t="s">
        <v>206</v>
      </c>
      <c r="L125" s="38"/>
      <c r="M125" s="41"/>
      <c r="N125" s="38" t="s">
        <v>490</v>
      </c>
      <c r="O125" s="14"/>
      <c r="P125" s="36" t="n">
        <f aca="false">IFERROR(INDEX(Setup!$I$27:$I$36,MATCH($C125,Setup!$B$27:$B$36,0)),0)</f>
        <v>6</v>
      </c>
      <c r="Q125" s="36" t="n">
        <f aca="false">IF(E125="",0,IFERROR(INDEX(Setup!$D$18:$D$22,MATCH(E125,Setup!$B$18:$B$22,0)),0))</f>
        <v>0</v>
      </c>
      <c r="R125" s="36" t="n">
        <f aca="false">IF(F125="",0,IFERROR(INDEX(Setup!$D$18:$D$22,MATCH(F125,Setup!$B$18:$B$22,0)),0))</f>
        <v>0</v>
      </c>
      <c r="S125" s="36" t="n">
        <f aca="false">IF(G125="",0,IFERROR(INDEX(Setup!$D$18:$D$22,MATCH(G125,Setup!$B$18:$B$22,0)),0))</f>
        <v>0</v>
      </c>
      <c r="T125" s="36" t="n">
        <f aca="false">IF(H125="",0,IFERROR(INDEX(Setup!$D$18:$D$22,MATCH(H125,Setup!$B$18:$B$22,0)),0))</f>
        <v>0</v>
      </c>
      <c r="U125" s="36" t="n">
        <f aca="false">IF(I125="",0,IFERROR(INDEX(Setup!$D$18:$D$22,MATCH(I125,Setup!$B$18:$B$22,0)),0))</f>
        <v>0</v>
      </c>
    </row>
    <row r="126" customFormat="false" ht="28.5" hidden="false" customHeight="true" outlineLevel="0" collapsed="false">
      <c r="A126" s="37" t="s">
        <v>491</v>
      </c>
      <c r="B126" s="6" t="s">
        <v>492</v>
      </c>
      <c r="C126" s="38" t="s">
        <v>111</v>
      </c>
      <c r="D126" s="39" t="s">
        <v>148</v>
      </c>
      <c r="E126" s="39"/>
      <c r="F126" s="39"/>
      <c r="G126" s="39"/>
      <c r="H126" s="39"/>
      <c r="I126" s="39"/>
      <c r="J126" s="40" t="s">
        <v>148</v>
      </c>
      <c r="K126" s="38" t="s">
        <v>201</v>
      </c>
      <c r="L126" s="38"/>
      <c r="M126" s="41" t="s">
        <v>238</v>
      </c>
      <c r="N126" s="38" t="s">
        <v>493</v>
      </c>
      <c r="O126" s="14"/>
      <c r="P126" s="36" t="n">
        <f aca="false">IFERROR(INDEX(Setup!$I$27:$I$36,MATCH($C126,Setup!$B$27:$B$36,0)),0)</f>
        <v>6</v>
      </c>
      <c r="Q126" s="36" t="n">
        <f aca="false">IF(E126="",0,IFERROR(INDEX(Setup!$D$18:$D$22,MATCH(E126,Setup!$B$18:$B$22,0)),0))</f>
        <v>0</v>
      </c>
      <c r="R126" s="36" t="n">
        <f aca="false">IF(F126="",0,IFERROR(INDEX(Setup!$D$18:$D$22,MATCH(F126,Setup!$B$18:$B$22,0)),0))</f>
        <v>0</v>
      </c>
      <c r="S126" s="36" t="n">
        <f aca="false">IF(G126="",0,IFERROR(INDEX(Setup!$D$18:$D$22,MATCH(G126,Setup!$B$18:$B$22,0)),0))</f>
        <v>0</v>
      </c>
      <c r="T126" s="36" t="n">
        <f aca="false">IF(H126="",0,IFERROR(INDEX(Setup!$D$18:$D$22,MATCH(H126,Setup!$B$18:$B$22,0)),0))</f>
        <v>0</v>
      </c>
      <c r="U126" s="36" t="n">
        <f aca="false">IF(I126="",0,IFERROR(INDEX(Setup!$D$18:$D$22,MATCH(I126,Setup!$B$18:$B$22,0)),0))</f>
        <v>0</v>
      </c>
    </row>
    <row r="127" customFormat="false" ht="28.5" hidden="false" customHeight="true" outlineLevel="0" collapsed="false">
      <c r="A127" s="37" t="s">
        <v>494</v>
      </c>
      <c r="B127" s="6" t="s">
        <v>495</v>
      </c>
      <c r="C127" s="38" t="s">
        <v>111</v>
      </c>
      <c r="D127" s="39" t="s">
        <v>148</v>
      </c>
      <c r="E127" s="39"/>
      <c r="F127" s="39"/>
      <c r="G127" s="39"/>
      <c r="H127" s="39"/>
      <c r="I127" s="39"/>
      <c r="J127" s="40" t="s">
        <v>148</v>
      </c>
      <c r="K127" s="38" t="s">
        <v>267</v>
      </c>
      <c r="L127" s="38"/>
      <c r="M127" s="41" t="s">
        <v>268</v>
      </c>
      <c r="N127" s="38" t="s">
        <v>496</v>
      </c>
      <c r="O127" s="14"/>
      <c r="P127" s="36" t="n">
        <f aca="false">IFERROR(INDEX(Setup!$I$27:$I$36,MATCH($C127,Setup!$B$27:$B$36,0)),0)</f>
        <v>6</v>
      </c>
      <c r="Q127" s="36" t="n">
        <f aca="false">IF(E127="",0,IFERROR(INDEX(Setup!$D$18:$D$22,MATCH(E127,Setup!$B$18:$B$22,0)),0))</f>
        <v>0</v>
      </c>
      <c r="R127" s="36" t="n">
        <f aca="false">IF(F127="",0,IFERROR(INDEX(Setup!$D$18:$D$22,MATCH(F127,Setup!$B$18:$B$22,0)),0))</f>
        <v>0</v>
      </c>
      <c r="S127" s="36" t="n">
        <f aca="false">IF(G127="",0,IFERROR(INDEX(Setup!$D$18:$D$22,MATCH(G127,Setup!$B$18:$B$22,0)),0))</f>
        <v>0</v>
      </c>
      <c r="T127" s="36" t="n">
        <f aca="false">IF(H127="",0,IFERROR(INDEX(Setup!$D$18:$D$22,MATCH(H127,Setup!$B$18:$B$22,0)),0))</f>
        <v>0</v>
      </c>
      <c r="U127" s="36" t="n">
        <f aca="false">IF(I127="",0,IFERROR(INDEX(Setup!$D$18:$D$22,MATCH(I127,Setup!$B$18:$B$22,0)),0))</f>
        <v>0</v>
      </c>
    </row>
    <row r="128" customFormat="false" ht="28.5" hidden="false" customHeight="true" outlineLevel="0" collapsed="false">
      <c r="A128" s="37" t="s">
        <v>497</v>
      </c>
      <c r="B128" s="6" t="s">
        <v>498</v>
      </c>
      <c r="C128" s="38" t="s">
        <v>111</v>
      </c>
      <c r="D128" s="39" t="s">
        <v>148</v>
      </c>
      <c r="E128" s="39"/>
      <c r="F128" s="39"/>
      <c r="G128" s="39"/>
      <c r="H128" s="39"/>
      <c r="I128" s="39"/>
      <c r="J128" s="40" t="s">
        <v>148</v>
      </c>
      <c r="K128" s="38" t="s">
        <v>387</v>
      </c>
      <c r="L128" s="38"/>
      <c r="M128" s="41"/>
      <c r="N128" s="38" t="s">
        <v>458</v>
      </c>
      <c r="O128" s="14"/>
      <c r="P128" s="36" t="n">
        <f aca="false">IFERROR(INDEX(Setup!$I$27:$I$36,MATCH($C128,Setup!$B$27:$B$36,0)),0)</f>
        <v>6</v>
      </c>
      <c r="Q128" s="36" t="n">
        <f aca="false">IF(E128="",0,IFERROR(INDEX(Setup!$D$18:$D$22,MATCH(E128,Setup!$B$18:$B$22,0)),0))</f>
        <v>0</v>
      </c>
      <c r="R128" s="36" t="n">
        <f aca="false">IF(F128="",0,IFERROR(INDEX(Setup!$D$18:$D$22,MATCH(F128,Setup!$B$18:$B$22,0)),0))</f>
        <v>0</v>
      </c>
      <c r="S128" s="36" t="n">
        <f aca="false">IF(G128="",0,IFERROR(INDEX(Setup!$D$18:$D$22,MATCH(G128,Setup!$B$18:$B$22,0)),0))</f>
        <v>0</v>
      </c>
      <c r="T128" s="36" t="n">
        <f aca="false">IF(H128="",0,IFERROR(INDEX(Setup!$D$18:$D$22,MATCH(H128,Setup!$B$18:$B$22,0)),0))</f>
        <v>0</v>
      </c>
      <c r="U128" s="36" t="n">
        <f aca="false">IF(I128="",0,IFERROR(INDEX(Setup!$D$18:$D$22,MATCH(I128,Setup!$B$18:$B$22,0)),0))</f>
        <v>0</v>
      </c>
    </row>
    <row r="129" customFormat="false" ht="28.5" hidden="false" customHeight="true" outlineLevel="0" collapsed="false">
      <c r="A129" s="37" t="s">
        <v>499</v>
      </c>
      <c r="B129" s="6" t="s">
        <v>500</v>
      </c>
      <c r="C129" s="38" t="s">
        <v>111</v>
      </c>
      <c r="D129" s="39" t="s">
        <v>148</v>
      </c>
      <c r="E129" s="39"/>
      <c r="F129" s="39"/>
      <c r="G129" s="39"/>
      <c r="H129" s="39"/>
      <c r="I129" s="39"/>
      <c r="J129" s="40" t="s">
        <v>148</v>
      </c>
      <c r="K129" s="38" t="s">
        <v>267</v>
      </c>
      <c r="L129" s="38"/>
      <c r="M129" s="41"/>
      <c r="N129" s="38" t="s">
        <v>501</v>
      </c>
      <c r="O129" s="14"/>
      <c r="P129" s="36" t="n">
        <f aca="false">IFERROR(INDEX(Setup!$I$27:$I$36,MATCH($C129,Setup!$B$27:$B$36,0)),0)</f>
        <v>6</v>
      </c>
      <c r="Q129" s="36" t="n">
        <f aca="false">IF(E129="",0,IFERROR(INDEX(Setup!$D$18:$D$22,MATCH(E129,Setup!$B$18:$B$22,0)),0))</f>
        <v>0</v>
      </c>
      <c r="R129" s="36" t="n">
        <f aca="false">IF(F129="",0,IFERROR(INDEX(Setup!$D$18:$D$22,MATCH(F129,Setup!$B$18:$B$22,0)),0))</f>
        <v>0</v>
      </c>
      <c r="S129" s="36" t="n">
        <f aca="false">IF(G129="",0,IFERROR(INDEX(Setup!$D$18:$D$22,MATCH(G129,Setup!$B$18:$B$22,0)),0))</f>
        <v>0</v>
      </c>
      <c r="T129" s="36" t="n">
        <f aca="false">IF(H129="",0,IFERROR(INDEX(Setup!$D$18:$D$22,MATCH(H129,Setup!$B$18:$B$22,0)),0))</f>
        <v>0</v>
      </c>
      <c r="U129" s="36" t="n">
        <f aca="false">IF(I129="",0,IFERROR(INDEX(Setup!$D$18:$D$22,MATCH(I129,Setup!$B$18:$B$22,0)),0))</f>
        <v>0</v>
      </c>
    </row>
    <row r="130" customFormat="false" ht="28.5" hidden="false" customHeight="true" outlineLevel="0" collapsed="false">
      <c r="A130" s="37" t="s">
        <v>502</v>
      </c>
      <c r="B130" s="6" t="s">
        <v>503</v>
      </c>
      <c r="C130" s="38" t="s">
        <v>111</v>
      </c>
      <c r="D130" s="39" t="s">
        <v>156</v>
      </c>
      <c r="E130" s="39"/>
      <c r="F130" s="39"/>
      <c r="G130" s="39"/>
      <c r="H130" s="39"/>
      <c r="I130" s="39"/>
      <c r="J130" s="40" t="s">
        <v>156</v>
      </c>
      <c r="K130" s="38" t="s">
        <v>201</v>
      </c>
      <c r="L130" s="38"/>
      <c r="M130" s="41"/>
      <c r="N130" s="38" t="s">
        <v>151</v>
      </c>
      <c r="O130" s="14"/>
      <c r="P130" s="36" t="n">
        <f aca="false">IFERROR(INDEX(Setup!$I$27:$I$36,MATCH($C130,Setup!$B$27:$B$36,0)),0)</f>
        <v>6</v>
      </c>
      <c r="Q130" s="36" t="n">
        <f aca="false">IF(E130="",0,IFERROR(INDEX(Setup!$D$18:$D$22,MATCH(E130,Setup!$B$18:$B$22,0)),0))</f>
        <v>0</v>
      </c>
      <c r="R130" s="36" t="n">
        <f aca="false">IF(F130="",0,IFERROR(INDEX(Setup!$D$18:$D$22,MATCH(F130,Setup!$B$18:$B$22,0)),0))</f>
        <v>0</v>
      </c>
      <c r="S130" s="36" t="n">
        <f aca="false">IF(G130="",0,IFERROR(INDEX(Setup!$D$18:$D$22,MATCH(G130,Setup!$B$18:$B$22,0)),0))</f>
        <v>0</v>
      </c>
      <c r="T130" s="36" t="n">
        <f aca="false">IF(H130="",0,IFERROR(INDEX(Setup!$D$18:$D$22,MATCH(H130,Setup!$B$18:$B$22,0)),0))</f>
        <v>0</v>
      </c>
      <c r="U130" s="36" t="n">
        <f aca="false">IF(I130="",0,IFERROR(INDEX(Setup!$D$18:$D$22,MATCH(I130,Setup!$B$18:$B$22,0)),0))</f>
        <v>0</v>
      </c>
    </row>
    <row r="131" customFormat="false" ht="28.5" hidden="false" customHeight="true" outlineLevel="0" collapsed="false">
      <c r="A131" s="37" t="s">
        <v>504</v>
      </c>
      <c r="B131" s="6" t="s">
        <v>505</v>
      </c>
      <c r="C131" s="38" t="s">
        <v>111</v>
      </c>
      <c r="D131" s="39" t="s">
        <v>156</v>
      </c>
      <c r="E131" s="39"/>
      <c r="F131" s="39"/>
      <c r="G131" s="39"/>
      <c r="H131" s="39"/>
      <c r="I131" s="39"/>
      <c r="J131" s="40" t="s">
        <v>156</v>
      </c>
      <c r="K131" s="38" t="s">
        <v>220</v>
      </c>
      <c r="L131" s="38"/>
      <c r="M131" s="41"/>
      <c r="N131" s="38" t="s">
        <v>151</v>
      </c>
      <c r="O131" s="14"/>
      <c r="P131" s="36" t="n">
        <f aca="false">IFERROR(INDEX(Setup!$I$27:$I$36,MATCH($C131,Setup!$B$27:$B$36,0)),0)</f>
        <v>6</v>
      </c>
      <c r="Q131" s="36" t="n">
        <f aca="false">IF(E131="",0,IFERROR(INDEX(Setup!$D$18:$D$22,MATCH(E131,Setup!$B$18:$B$22,0)),0))</f>
        <v>0</v>
      </c>
      <c r="R131" s="36" t="n">
        <f aca="false">IF(F131="",0,IFERROR(INDEX(Setup!$D$18:$D$22,MATCH(F131,Setup!$B$18:$B$22,0)),0))</f>
        <v>0</v>
      </c>
      <c r="S131" s="36" t="n">
        <f aca="false">IF(G131="",0,IFERROR(INDEX(Setup!$D$18:$D$22,MATCH(G131,Setup!$B$18:$B$22,0)),0))</f>
        <v>0</v>
      </c>
      <c r="T131" s="36" t="n">
        <f aca="false">IF(H131="",0,IFERROR(INDEX(Setup!$D$18:$D$22,MATCH(H131,Setup!$B$18:$B$22,0)),0))</f>
        <v>0</v>
      </c>
      <c r="U131" s="36" t="n">
        <f aca="false">IF(I131="",0,IFERROR(INDEX(Setup!$D$18:$D$22,MATCH(I131,Setup!$B$18:$B$22,0)),0))</f>
        <v>0</v>
      </c>
    </row>
    <row r="132" customFormat="false" ht="15.75" hidden="false" customHeight="true" outlineLevel="0" collapsed="false">
      <c r="A132" s="37" t="s">
        <v>506</v>
      </c>
      <c r="B132" s="6" t="s">
        <v>507</v>
      </c>
      <c r="C132" s="38" t="s">
        <v>111</v>
      </c>
      <c r="D132" s="39" t="s">
        <v>156</v>
      </c>
      <c r="E132" s="39"/>
      <c r="F132" s="39"/>
      <c r="G132" s="39"/>
      <c r="H132" s="39"/>
      <c r="I132" s="39"/>
      <c r="J132" s="40" t="s">
        <v>156</v>
      </c>
      <c r="K132" s="38" t="s">
        <v>267</v>
      </c>
      <c r="L132" s="38"/>
      <c r="M132" s="41"/>
      <c r="N132" s="38" t="s">
        <v>458</v>
      </c>
      <c r="O132" s="14"/>
      <c r="P132" s="36" t="n">
        <f aca="false">IFERROR(INDEX(Setup!$I$27:$I$36,MATCH($C132,Setup!$B$27:$B$36,0)),0)</f>
        <v>6</v>
      </c>
      <c r="Q132" s="36" t="n">
        <f aca="false">IF(E132="",0,IFERROR(INDEX(Setup!$D$18:$D$22,MATCH(E132,Setup!$B$18:$B$22,0)),0))</f>
        <v>0</v>
      </c>
      <c r="R132" s="36" t="n">
        <f aca="false">IF(F132="",0,IFERROR(INDEX(Setup!$D$18:$D$22,MATCH(F132,Setup!$B$18:$B$22,0)),0))</f>
        <v>0</v>
      </c>
      <c r="S132" s="36" t="n">
        <f aca="false">IF(G132="",0,IFERROR(INDEX(Setup!$D$18:$D$22,MATCH(G132,Setup!$B$18:$B$22,0)),0))</f>
        <v>0</v>
      </c>
      <c r="T132" s="36" t="n">
        <f aca="false">IF(H132="",0,IFERROR(INDEX(Setup!$D$18:$D$22,MATCH(H132,Setup!$B$18:$B$22,0)),0))</f>
        <v>0</v>
      </c>
      <c r="U132" s="36" t="n">
        <f aca="false">IF(I132="",0,IFERROR(INDEX(Setup!$D$18:$D$22,MATCH(I132,Setup!$B$18:$B$22,0)),0))</f>
        <v>0</v>
      </c>
    </row>
    <row r="133" customFormat="false" ht="15.75" hidden="false" customHeight="true" outlineLevel="0" collapsed="false">
      <c r="A133" s="37" t="s">
        <v>508</v>
      </c>
      <c r="B133" s="6" t="s">
        <v>509</v>
      </c>
      <c r="C133" s="38" t="s">
        <v>111</v>
      </c>
      <c r="D133" s="39" t="s">
        <v>156</v>
      </c>
      <c r="E133" s="39"/>
      <c r="F133" s="39"/>
      <c r="G133" s="39"/>
      <c r="H133" s="39"/>
      <c r="I133" s="39"/>
      <c r="J133" s="40" t="s">
        <v>156</v>
      </c>
      <c r="K133" s="38" t="s">
        <v>182</v>
      </c>
      <c r="L133" s="38"/>
      <c r="M133" s="41"/>
      <c r="N133" s="38" t="s">
        <v>151</v>
      </c>
      <c r="O133" s="14"/>
      <c r="P133" s="36" t="n">
        <f aca="false">IFERROR(INDEX(Setup!$I$27:$I$36,MATCH($C133,Setup!$B$27:$B$36,0)),0)</f>
        <v>6</v>
      </c>
      <c r="Q133" s="36" t="n">
        <f aca="false">IF(E133="",0,IFERROR(INDEX(Setup!$D$18:$D$22,MATCH(E133,Setup!$B$18:$B$22,0)),0))</f>
        <v>0</v>
      </c>
      <c r="R133" s="36" t="n">
        <f aca="false">IF(F133="",0,IFERROR(INDEX(Setup!$D$18:$D$22,MATCH(F133,Setup!$B$18:$B$22,0)),0))</f>
        <v>0</v>
      </c>
      <c r="S133" s="36" t="n">
        <f aca="false">IF(G133="",0,IFERROR(INDEX(Setup!$D$18:$D$22,MATCH(G133,Setup!$B$18:$B$22,0)),0))</f>
        <v>0</v>
      </c>
      <c r="T133" s="36" t="n">
        <f aca="false">IF(H133="",0,IFERROR(INDEX(Setup!$D$18:$D$22,MATCH(H133,Setup!$B$18:$B$22,0)),0))</f>
        <v>0</v>
      </c>
      <c r="U133" s="36" t="n">
        <f aca="false">IF(I133="",0,IFERROR(INDEX(Setup!$D$18:$D$22,MATCH(I133,Setup!$B$18:$B$22,0)),0))</f>
        <v>0</v>
      </c>
    </row>
    <row r="134" customFormat="false" ht="15" hidden="false" customHeight="false" outlineLevel="0" collapsed="false">
      <c r="A134" s="34" t="s">
        <v>510</v>
      </c>
      <c r="B134" s="34" t="s">
        <v>113</v>
      </c>
      <c r="C134" s="35"/>
      <c r="D134" s="35"/>
      <c r="E134" s="35"/>
      <c r="F134" s="35"/>
      <c r="G134" s="35"/>
      <c r="H134" s="35"/>
      <c r="I134" s="35"/>
      <c r="J134" s="35"/>
      <c r="K134" s="35"/>
      <c r="L134" s="35"/>
      <c r="M134" s="35"/>
      <c r="N134" s="35"/>
      <c r="O134" s="35"/>
      <c r="P134" s="36" t="n">
        <f aca="false">IFERROR(INDEX(Setup!$I$27:$I$36,MATCH($C134,Setup!$B$27:$B$36,0)),0)</f>
        <v>0</v>
      </c>
      <c r="Q134" s="36" t="n">
        <f aca="false">IF(E134="",0,IFERROR(INDEX(Setup!$D$18:$D$22,MATCH(E134,Setup!$B$18:$B$22,0)),0))</f>
        <v>0</v>
      </c>
      <c r="R134" s="36" t="n">
        <f aca="false">IF(F134="",0,IFERROR(INDEX(Setup!$D$18:$D$22,MATCH(F134,Setup!$B$18:$B$22,0)),0))</f>
        <v>0</v>
      </c>
      <c r="S134" s="36" t="n">
        <f aca="false">IF(G134="",0,IFERROR(INDEX(Setup!$D$18:$D$22,MATCH(G134,Setup!$B$18:$B$22,0)),0))</f>
        <v>0</v>
      </c>
      <c r="T134" s="36" t="n">
        <f aca="false">IF(H134="",0,IFERROR(INDEX(Setup!$D$18:$D$22,MATCH(H134,Setup!$B$18:$B$22,0)),0))</f>
        <v>0</v>
      </c>
      <c r="U134" s="36" t="n">
        <f aca="false">IF(I134="",0,IFERROR(INDEX(Setup!$D$18:$D$22,MATCH(I134,Setup!$B$18:$B$22,0)),0))</f>
        <v>0</v>
      </c>
    </row>
    <row r="135" customFormat="false" ht="28.5" hidden="false" customHeight="true" outlineLevel="0" collapsed="false">
      <c r="A135" s="37" t="s">
        <v>511</v>
      </c>
      <c r="B135" s="6" t="s">
        <v>512</v>
      </c>
      <c r="C135" s="38" t="s">
        <v>113</v>
      </c>
      <c r="D135" s="39" t="s">
        <v>136</v>
      </c>
      <c r="E135" s="39"/>
      <c r="F135" s="39"/>
      <c r="G135" s="39"/>
      <c r="H135" s="39"/>
      <c r="I135" s="39"/>
      <c r="J135" s="40" t="s">
        <v>136</v>
      </c>
      <c r="K135" s="38" t="s">
        <v>513</v>
      </c>
      <c r="L135" s="38"/>
      <c r="M135" s="41"/>
      <c r="N135" s="38" t="s">
        <v>473</v>
      </c>
      <c r="O135" s="14" t="s">
        <v>514</v>
      </c>
      <c r="P135" s="36" t="n">
        <f aca="false">IFERROR(INDEX(Setup!$I$27:$I$36,MATCH($C135,Setup!$B$27:$B$36,0)),0)</f>
        <v>5</v>
      </c>
      <c r="Q135" s="36" t="n">
        <f aca="false">IF(E135="",0,IFERROR(INDEX(Setup!$D$18:$D$22,MATCH(E135,Setup!$B$18:$B$22,0)),0))</f>
        <v>0</v>
      </c>
      <c r="R135" s="36" t="n">
        <f aca="false">IF(F135="",0,IFERROR(INDEX(Setup!$D$18:$D$22,MATCH(F135,Setup!$B$18:$B$22,0)),0))</f>
        <v>0</v>
      </c>
      <c r="S135" s="36" t="n">
        <f aca="false">IF(G135="",0,IFERROR(INDEX(Setup!$D$18:$D$22,MATCH(G135,Setup!$B$18:$B$22,0)),0))</f>
        <v>0</v>
      </c>
      <c r="T135" s="36" t="n">
        <f aca="false">IF(H135="",0,IFERROR(INDEX(Setup!$D$18:$D$22,MATCH(H135,Setup!$B$18:$B$22,0)),0))</f>
        <v>0</v>
      </c>
      <c r="U135" s="36" t="n">
        <f aca="false">IF(I135="",0,IFERROR(INDEX(Setup!$D$18:$D$22,MATCH(I135,Setup!$B$18:$B$22,0)),0))</f>
        <v>0</v>
      </c>
    </row>
    <row r="136" customFormat="false" ht="28.5" hidden="false" customHeight="true" outlineLevel="0" collapsed="false">
      <c r="A136" s="37" t="s">
        <v>515</v>
      </c>
      <c r="B136" s="6" t="s">
        <v>516</v>
      </c>
      <c r="C136" s="38" t="s">
        <v>113</v>
      </c>
      <c r="D136" s="39" t="s">
        <v>148</v>
      </c>
      <c r="E136" s="39"/>
      <c r="F136" s="39"/>
      <c r="G136" s="39"/>
      <c r="H136" s="39"/>
      <c r="I136" s="39"/>
      <c r="J136" s="40" t="s">
        <v>148</v>
      </c>
      <c r="K136" s="38" t="s">
        <v>513</v>
      </c>
      <c r="L136" s="38"/>
      <c r="M136" s="41"/>
      <c r="N136" s="38" t="s">
        <v>458</v>
      </c>
      <c r="O136" s="14" t="s">
        <v>517</v>
      </c>
      <c r="P136" s="36" t="n">
        <f aca="false">IFERROR(INDEX(Setup!$I$27:$I$36,MATCH($C136,Setup!$B$27:$B$36,0)),0)</f>
        <v>5</v>
      </c>
      <c r="Q136" s="36" t="n">
        <f aca="false">IF(E136="",0,IFERROR(INDEX(Setup!$D$18:$D$22,MATCH(E136,Setup!$B$18:$B$22,0)),0))</f>
        <v>0</v>
      </c>
      <c r="R136" s="36" t="n">
        <f aca="false">IF(F136="",0,IFERROR(INDEX(Setup!$D$18:$D$22,MATCH(F136,Setup!$B$18:$B$22,0)),0))</f>
        <v>0</v>
      </c>
      <c r="S136" s="36" t="n">
        <f aca="false">IF(G136="",0,IFERROR(INDEX(Setup!$D$18:$D$22,MATCH(G136,Setup!$B$18:$B$22,0)),0))</f>
        <v>0</v>
      </c>
      <c r="T136" s="36" t="n">
        <f aca="false">IF(H136="",0,IFERROR(INDEX(Setup!$D$18:$D$22,MATCH(H136,Setup!$B$18:$B$22,0)),0))</f>
        <v>0</v>
      </c>
      <c r="U136" s="36" t="n">
        <f aca="false">IF(I136="",0,IFERROR(INDEX(Setup!$D$18:$D$22,MATCH(I136,Setup!$B$18:$B$22,0)),0))</f>
        <v>0</v>
      </c>
    </row>
    <row r="137" customFormat="false" ht="28.5" hidden="false" customHeight="true" outlineLevel="0" collapsed="false">
      <c r="A137" s="37" t="s">
        <v>518</v>
      </c>
      <c r="B137" s="6" t="s">
        <v>519</v>
      </c>
      <c r="C137" s="38" t="s">
        <v>113</v>
      </c>
      <c r="D137" s="39" t="s">
        <v>136</v>
      </c>
      <c r="E137" s="39"/>
      <c r="F137" s="39"/>
      <c r="G137" s="39"/>
      <c r="H137" s="39"/>
      <c r="I137" s="39"/>
      <c r="J137" s="40" t="s">
        <v>136</v>
      </c>
      <c r="K137" s="38" t="s">
        <v>387</v>
      </c>
      <c r="L137" s="38"/>
      <c r="M137" s="41" t="s">
        <v>388</v>
      </c>
      <c r="N137" s="38" t="s">
        <v>520</v>
      </c>
      <c r="O137" s="14" t="s">
        <v>521</v>
      </c>
      <c r="P137" s="36" t="n">
        <f aca="false">IFERROR(INDEX(Setup!$I$27:$I$36,MATCH($C137,Setup!$B$27:$B$36,0)),0)</f>
        <v>5</v>
      </c>
      <c r="Q137" s="36" t="n">
        <f aca="false">IF(E137="",0,IFERROR(INDEX(Setup!$D$18:$D$22,MATCH(E137,Setup!$B$18:$B$22,0)),0))</f>
        <v>0</v>
      </c>
      <c r="R137" s="36" t="n">
        <f aca="false">IF(F137="",0,IFERROR(INDEX(Setup!$D$18:$D$22,MATCH(F137,Setup!$B$18:$B$22,0)),0))</f>
        <v>0</v>
      </c>
      <c r="S137" s="36" t="n">
        <f aca="false">IF(G137="",0,IFERROR(INDEX(Setup!$D$18:$D$22,MATCH(G137,Setup!$B$18:$B$22,0)),0))</f>
        <v>0</v>
      </c>
      <c r="T137" s="36" t="n">
        <f aca="false">IF(H137="",0,IFERROR(INDEX(Setup!$D$18:$D$22,MATCH(H137,Setup!$B$18:$B$22,0)),0))</f>
        <v>0</v>
      </c>
      <c r="U137" s="36" t="n">
        <f aca="false">IF(I137="",0,IFERROR(INDEX(Setup!$D$18:$D$22,MATCH(I137,Setup!$B$18:$B$22,0)),0))</f>
        <v>0</v>
      </c>
    </row>
    <row r="138" customFormat="false" ht="28.5" hidden="false" customHeight="true" outlineLevel="0" collapsed="false">
      <c r="A138" s="37" t="s">
        <v>522</v>
      </c>
      <c r="B138" s="6" t="s">
        <v>523</v>
      </c>
      <c r="C138" s="38" t="s">
        <v>113</v>
      </c>
      <c r="D138" s="39" t="s">
        <v>148</v>
      </c>
      <c r="E138" s="39"/>
      <c r="F138" s="39"/>
      <c r="G138" s="39"/>
      <c r="H138" s="39"/>
      <c r="I138" s="39"/>
      <c r="J138" s="40" t="s">
        <v>148</v>
      </c>
      <c r="K138" s="38" t="s">
        <v>513</v>
      </c>
      <c r="L138" s="38"/>
      <c r="M138" s="41"/>
      <c r="N138" s="38" t="s">
        <v>524</v>
      </c>
      <c r="O138" s="14"/>
      <c r="P138" s="36" t="n">
        <f aca="false">IFERROR(INDEX(Setup!$I$27:$I$36,MATCH($C138,Setup!$B$27:$B$36,0)),0)</f>
        <v>5</v>
      </c>
      <c r="Q138" s="36" t="n">
        <f aca="false">IF(E138="",0,IFERROR(INDEX(Setup!$D$18:$D$22,MATCH(E138,Setup!$B$18:$B$22,0)),0))</f>
        <v>0</v>
      </c>
      <c r="R138" s="36" t="n">
        <f aca="false">IF(F138="",0,IFERROR(INDEX(Setup!$D$18:$D$22,MATCH(F138,Setup!$B$18:$B$22,0)),0))</f>
        <v>0</v>
      </c>
      <c r="S138" s="36" t="n">
        <f aca="false">IF(G138="",0,IFERROR(INDEX(Setup!$D$18:$D$22,MATCH(G138,Setup!$B$18:$B$22,0)),0))</f>
        <v>0</v>
      </c>
      <c r="T138" s="36" t="n">
        <f aca="false">IF(H138="",0,IFERROR(INDEX(Setup!$D$18:$D$22,MATCH(H138,Setup!$B$18:$B$22,0)),0))</f>
        <v>0</v>
      </c>
      <c r="U138" s="36" t="n">
        <f aca="false">IF(I138="",0,IFERROR(INDEX(Setup!$D$18:$D$22,MATCH(I138,Setup!$B$18:$B$22,0)),0))</f>
        <v>0</v>
      </c>
    </row>
    <row r="139" customFormat="false" ht="28.5" hidden="false" customHeight="true" outlineLevel="0" collapsed="false">
      <c r="A139" s="37" t="s">
        <v>525</v>
      </c>
      <c r="B139" s="6" t="s">
        <v>526</v>
      </c>
      <c r="C139" s="38" t="s">
        <v>113</v>
      </c>
      <c r="D139" s="39" t="s">
        <v>136</v>
      </c>
      <c r="E139" s="39"/>
      <c r="F139" s="39"/>
      <c r="G139" s="39"/>
      <c r="H139" s="39"/>
      <c r="I139" s="39"/>
      <c r="J139" s="40" t="s">
        <v>136</v>
      </c>
      <c r="K139" s="38" t="s">
        <v>513</v>
      </c>
      <c r="L139" s="38"/>
      <c r="M139" s="41"/>
      <c r="N139" s="38" t="s">
        <v>527</v>
      </c>
      <c r="O139" s="14" t="s">
        <v>528</v>
      </c>
      <c r="P139" s="36" t="n">
        <f aca="false">IFERROR(INDEX(Setup!$I$27:$I$36,MATCH($C139,Setup!$B$27:$B$36,0)),0)</f>
        <v>5</v>
      </c>
      <c r="Q139" s="36" t="n">
        <f aca="false">IF(E139="",0,IFERROR(INDEX(Setup!$D$18:$D$22,MATCH(E139,Setup!$B$18:$B$22,0)),0))</f>
        <v>0</v>
      </c>
      <c r="R139" s="36" t="n">
        <f aca="false">IF(F139="",0,IFERROR(INDEX(Setup!$D$18:$D$22,MATCH(F139,Setup!$B$18:$B$22,0)),0))</f>
        <v>0</v>
      </c>
      <c r="S139" s="36" t="n">
        <f aca="false">IF(G139="",0,IFERROR(INDEX(Setup!$D$18:$D$22,MATCH(G139,Setup!$B$18:$B$22,0)),0))</f>
        <v>0</v>
      </c>
      <c r="T139" s="36" t="n">
        <f aca="false">IF(H139="",0,IFERROR(INDEX(Setup!$D$18:$D$22,MATCH(H139,Setup!$B$18:$B$22,0)),0))</f>
        <v>0</v>
      </c>
      <c r="U139" s="36" t="n">
        <f aca="false">IF(I139="",0,IFERROR(INDEX(Setup!$D$18:$D$22,MATCH(I139,Setup!$B$18:$B$22,0)),0))</f>
        <v>0</v>
      </c>
    </row>
    <row r="140" customFormat="false" ht="42" hidden="false" customHeight="true" outlineLevel="0" collapsed="false">
      <c r="A140" s="37" t="s">
        <v>529</v>
      </c>
      <c r="B140" s="6" t="s">
        <v>530</v>
      </c>
      <c r="C140" s="38" t="s">
        <v>113</v>
      </c>
      <c r="D140" s="39" t="s">
        <v>136</v>
      </c>
      <c r="E140" s="39"/>
      <c r="F140" s="39"/>
      <c r="G140" s="39"/>
      <c r="H140" s="39"/>
      <c r="I140" s="39"/>
      <c r="J140" s="40" t="s">
        <v>136</v>
      </c>
      <c r="K140" s="38" t="s">
        <v>387</v>
      </c>
      <c r="L140" s="38" t="s">
        <v>179</v>
      </c>
      <c r="M140" s="41"/>
      <c r="N140" s="38" t="s">
        <v>531</v>
      </c>
      <c r="O140" s="14"/>
      <c r="P140" s="36" t="n">
        <f aca="false">IFERROR(INDEX(Setup!$I$27:$I$36,MATCH($C140,Setup!$B$27:$B$36,0)),0)</f>
        <v>5</v>
      </c>
      <c r="Q140" s="36" t="n">
        <f aca="false">IF(E140="",0,IFERROR(INDEX(Setup!$D$18:$D$22,MATCH(E140,Setup!$B$18:$B$22,0)),0))</f>
        <v>0</v>
      </c>
      <c r="R140" s="36" t="n">
        <f aca="false">IF(F140="",0,IFERROR(INDEX(Setup!$D$18:$D$22,MATCH(F140,Setup!$B$18:$B$22,0)),0))</f>
        <v>0</v>
      </c>
      <c r="S140" s="36" t="n">
        <f aca="false">IF(G140="",0,IFERROR(INDEX(Setup!$D$18:$D$22,MATCH(G140,Setup!$B$18:$B$22,0)),0))</f>
        <v>0</v>
      </c>
      <c r="T140" s="36" t="n">
        <f aca="false">IF(H140="",0,IFERROR(INDEX(Setup!$D$18:$D$22,MATCH(H140,Setup!$B$18:$B$22,0)),0))</f>
        <v>0</v>
      </c>
      <c r="U140" s="36" t="n">
        <f aca="false">IF(I140="",0,IFERROR(INDEX(Setup!$D$18:$D$22,MATCH(I140,Setup!$B$18:$B$22,0)),0))</f>
        <v>0</v>
      </c>
    </row>
    <row r="141" customFormat="false" ht="28.5" hidden="false" customHeight="true" outlineLevel="0" collapsed="false">
      <c r="A141" s="37" t="s">
        <v>532</v>
      </c>
      <c r="B141" s="6" t="s">
        <v>533</v>
      </c>
      <c r="C141" s="38" t="s">
        <v>113</v>
      </c>
      <c r="D141" s="39" t="s">
        <v>148</v>
      </c>
      <c r="E141" s="39"/>
      <c r="F141" s="39"/>
      <c r="G141" s="39"/>
      <c r="H141" s="39"/>
      <c r="I141" s="39"/>
      <c r="J141" s="40" t="s">
        <v>148</v>
      </c>
      <c r="K141" s="38" t="s">
        <v>387</v>
      </c>
      <c r="L141" s="38"/>
      <c r="M141" s="41"/>
      <c r="N141" s="38" t="s">
        <v>534</v>
      </c>
      <c r="O141" s="14"/>
      <c r="P141" s="36" t="n">
        <f aca="false">IFERROR(INDEX(Setup!$I$27:$I$36,MATCH($C141,Setup!$B$27:$B$36,0)),0)</f>
        <v>5</v>
      </c>
      <c r="Q141" s="36" t="n">
        <f aca="false">IF(E141="",0,IFERROR(INDEX(Setup!$D$18:$D$22,MATCH(E141,Setup!$B$18:$B$22,0)),0))</f>
        <v>0</v>
      </c>
      <c r="R141" s="36" t="n">
        <f aca="false">IF(F141="",0,IFERROR(INDEX(Setup!$D$18:$D$22,MATCH(F141,Setup!$B$18:$B$22,0)),0))</f>
        <v>0</v>
      </c>
      <c r="S141" s="36" t="n">
        <f aca="false">IF(G141="",0,IFERROR(INDEX(Setup!$D$18:$D$22,MATCH(G141,Setup!$B$18:$B$22,0)),0))</f>
        <v>0</v>
      </c>
      <c r="T141" s="36" t="n">
        <f aca="false">IF(H141="",0,IFERROR(INDEX(Setup!$D$18:$D$22,MATCH(H141,Setup!$B$18:$B$22,0)),0))</f>
        <v>0</v>
      </c>
      <c r="U141" s="36" t="n">
        <f aca="false">IF(I141="",0,IFERROR(INDEX(Setup!$D$18:$D$22,MATCH(I141,Setup!$B$18:$B$22,0)),0))</f>
        <v>0</v>
      </c>
    </row>
    <row r="142" customFormat="false" ht="28.5" hidden="false" customHeight="true" outlineLevel="0" collapsed="false">
      <c r="A142" s="37" t="s">
        <v>535</v>
      </c>
      <c r="B142" s="6" t="s">
        <v>536</v>
      </c>
      <c r="C142" s="38" t="s">
        <v>113</v>
      </c>
      <c r="D142" s="39" t="s">
        <v>148</v>
      </c>
      <c r="E142" s="39"/>
      <c r="F142" s="39"/>
      <c r="G142" s="39"/>
      <c r="H142" s="39"/>
      <c r="I142" s="39"/>
      <c r="J142" s="40" t="s">
        <v>148</v>
      </c>
      <c r="K142" s="38" t="s">
        <v>387</v>
      </c>
      <c r="L142" s="38"/>
      <c r="M142" s="41"/>
      <c r="N142" s="38" t="s">
        <v>520</v>
      </c>
      <c r="O142" s="14"/>
      <c r="P142" s="36" t="n">
        <f aca="false">IFERROR(INDEX(Setup!$I$27:$I$36,MATCH($C142,Setup!$B$27:$B$36,0)),0)</f>
        <v>5</v>
      </c>
      <c r="Q142" s="36" t="n">
        <f aca="false">IF(E142="",0,IFERROR(INDEX(Setup!$D$18:$D$22,MATCH(E142,Setup!$B$18:$B$22,0)),0))</f>
        <v>0</v>
      </c>
      <c r="R142" s="36" t="n">
        <f aca="false">IF(F142="",0,IFERROR(INDEX(Setup!$D$18:$D$22,MATCH(F142,Setup!$B$18:$B$22,0)),0))</f>
        <v>0</v>
      </c>
      <c r="S142" s="36" t="n">
        <f aca="false">IF(G142="",0,IFERROR(INDEX(Setup!$D$18:$D$22,MATCH(G142,Setup!$B$18:$B$22,0)),0))</f>
        <v>0</v>
      </c>
      <c r="T142" s="36" t="n">
        <f aca="false">IF(H142="",0,IFERROR(INDEX(Setup!$D$18:$D$22,MATCH(H142,Setup!$B$18:$B$22,0)),0))</f>
        <v>0</v>
      </c>
      <c r="U142" s="36" t="n">
        <f aca="false">IF(I142="",0,IFERROR(INDEX(Setup!$D$18:$D$22,MATCH(I142,Setup!$B$18:$B$22,0)),0))</f>
        <v>0</v>
      </c>
    </row>
    <row r="143" customFormat="false" ht="28.5" hidden="false" customHeight="true" outlineLevel="0" collapsed="false">
      <c r="A143" s="37" t="s">
        <v>537</v>
      </c>
      <c r="B143" s="6" t="s">
        <v>538</v>
      </c>
      <c r="C143" s="38" t="s">
        <v>113</v>
      </c>
      <c r="D143" s="39" t="s">
        <v>148</v>
      </c>
      <c r="E143" s="39"/>
      <c r="F143" s="39"/>
      <c r="G143" s="39"/>
      <c r="H143" s="39"/>
      <c r="I143" s="39"/>
      <c r="J143" s="40" t="s">
        <v>148</v>
      </c>
      <c r="K143" s="38" t="s">
        <v>513</v>
      </c>
      <c r="L143" s="38"/>
      <c r="M143" s="41"/>
      <c r="N143" s="38" t="s">
        <v>539</v>
      </c>
      <c r="O143" s="14"/>
      <c r="P143" s="36" t="n">
        <f aca="false">IFERROR(INDEX(Setup!$I$27:$I$36,MATCH($C143,Setup!$B$27:$B$36,0)),0)</f>
        <v>5</v>
      </c>
      <c r="Q143" s="36" t="n">
        <f aca="false">IF(E143="",0,IFERROR(INDEX(Setup!$D$18:$D$22,MATCH(E143,Setup!$B$18:$B$22,0)),0))</f>
        <v>0</v>
      </c>
      <c r="R143" s="36" t="n">
        <f aca="false">IF(F143="",0,IFERROR(INDEX(Setup!$D$18:$D$22,MATCH(F143,Setup!$B$18:$B$22,0)),0))</f>
        <v>0</v>
      </c>
      <c r="S143" s="36" t="n">
        <f aca="false">IF(G143="",0,IFERROR(INDEX(Setup!$D$18:$D$22,MATCH(G143,Setup!$B$18:$B$22,0)),0))</f>
        <v>0</v>
      </c>
      <c r="T143" s="36" t="n">
        <f aca="false">IF(H143="",0,IFERROR(INDEX(Setup!$D$18:$D$22,MATCH(H143,Setup!$B$18:$B$22,0)),0))</f>
        <v>0</v>
      </c>
      <c r="U143" s="36" t="n">
        <f aca="false">IF(I143="",0,IFERROR(INDEX(Setup!$D$18:$D$22,MATCH(I143,Setup!$B$18:$B$22,0)),0))</f>
        <v>0</v>
      </c>
    </row>
    <row r="144" customFormat="false" ht="28.5" hidden="false" customHeight="true" outlineLevel="0" collapsed="false">
      <c r="A144" s="37" t="s">
        <v>540</v>
      </c>
      <c r="B144" s="6" t="s">
        <v>541</v>
      </c>
      <c r="C144" s="38" t="s">
        <v>113</v>
      </c>
      <c r="D144" s="39" t="s">
        <v>156</v>
      </c>
      <c r="E144" s="39"/>
      <c r="F144" s="39"/>
      <c r="G144" s="39"/>
      <c r="H144" s="39"/>
      <c r="I144" s="39"/>
      <c r="J144" s="40" t="s">
        <v>156</v>
      </c>
      <c r="K144" s="38" t="s">
        <v>513</v>
      </c>
      <c r="L144" s="38"/>
      <c r="M144" s="41"/>
      <c r="N144" s="38" t="s">
        <v>458</v>
      </c>
      <c r="O144" s="14"/>
      <c r="P144" s="36" t="n">
        <f aca="false">IFERROR(INDEX(Setup!$I$27:$I$36,MATCH($C144,Setup!$B$27:$B$36,0)),0)</f>
        <v>5</v>
      </c>
      <c r="Q144" s="36" t="n">
        <f aca="false">IF(E144="",0,IFERROR(INDEX(Setup!$D$18:$D$22,MATCH(E144,Setup!$B$18:$B$22,0)),0))</f>
        <v>0</v>
      </c>
      <c r="R144" s="36" t="n">
        <f aca="false">IF(F144="",0,IFERROR(INDEX(Setup!$D$18:$D$22,MATCH(F144,Setup!$B$18:$B$22,0)),0))</f>
        <v>0</v>
      </c>
      <c r="S144" s="36" t="n">
        <f aca="false">IF(G144="",0,IFERROR(INDEX(Setup!$D$18:$D$22,MATCH(G144,Setup!$B$18:$B$22,0)),0))</f>
        <v>0</v>
      </c>
      <c r="T144" s="36" t="n">
        <f aca="false">IF(H144="",0,IFERROR(INDEX(Setup!$D$18:$D$22,MATCH(H144,Setup!$B$18:$B$22,0)),0))</f>
        <v>0</v>
      </c>
      <c r="U144" s="36" t="n">
        <f aca="false">IF(I144="",0,IFERROR(INDEX(Setup!$D$18:$D$22,MATCH(I144,Setup!$B$18:$B$22,0)),0))</f>
        <v>0</v>
      </c>
    </row>
    <row r="145" customFormat="false" ht="28.5" hidden="false" customHeight="true" outlineLevel="0" collapsed="false">
      <c r="A145" s="37" t="s">
        <v>542</v>
      </c>
      <c r="B145" s="6" t="s">
        <v>543</v>
      </c>
      <c r="C145" s="38" t="s">
        <v>113</v>
      </c>
      <c r="D145" s="39" t="s">
        <v>148</v>
      </c>
      <c r="E145" s="39"/>
      <c r="F145" s="39"/>
      <c r="G145" s="39"/>
      <c r="H145" s="39"/>
      <c r="I145" s="39"/>
      <c r="J145" s="40" t="s">
        <v>148</v>
      </c>
      <c r="K145" s="38" t="s">
        <v>513</v>
      </c>
      <c r="L145" s="38"/>
      <c r="M145" s="41"/>
      <c r="N145" s="38" t="s">
        <v>544</v>
      </c>
      <c r="O145" s="14"/>
      <c r="P145" s="36" t="n">
        <f aca="false">IFERROR(INDEX(Setup!$I$27:$I$36,MATCH($C145,Setup!$B$27:$B$36,0)),0)</f>
        <v>5</v>
      </c>
      <c r="Q145" s="36" t="n">
        <f aca="false">IF(E145="",0,IFERROR(INDEX(Setup!$D$18:$D$22,MATCH(E145,Setup!$B$18:$B$22,0)),0))</f>
        <v>0</v>
      </c>
      <c r="R145" s="36" t="n">
        <f aca="false">IF(F145="",0,IFERROR(INDEX(Setup!$D$18:$D$22,MATCH(F145,Setup!$B$18:$B$22,0)),0))</f>
        <v>0</v>
      </c>
      <c r="S145" s="36" t="n">
        <f aca="false">IF(G145="",0,IFERROR(INDEX(Setup!$D$18:$D$22,MATCH(G145,Setup!$B$18:$B$22,0)),0))</f>
        <v>0</v>
      </c>
      <c r="T145" s="36" t="n">
        <f aca="false">IF(H145="",0,IFERROR(INDEX(Setup!$D$18:$D$22,MATCH(H145,Setup!$B$18:$B$22,0)),0))</f>
        <v>0</v>
      </c>
      <c r="U145" s="36" t="n">
        <f aca="false">IF(I145="",0,IFERROR(INDEX(Setup!$D$18:$D$22,MATCH(I145,Setup!$B$18:$B$22,0)),0))</f>
        <v>0</v>
      </c>
    </row>
    <row r="146" customFormat="false" ht="28.5" hidden="false" customHeight="true" outlineLevel="0" collapsed="false">
      <c r="A146" s="37" t="s">
        <v>545</v>
      </c>
      <c r="B146" s="6" t="s">
        <v>546</v>
      </c>
      <c r="C146" s="38" t="s">
        <v>113</v>
      </c>
      <c r="D146" s="39" t="s">
        <v>156</v>
      </c>
      <c r="E146" s="39"/>
      <c r="F146" s="39"/>
      <c r="G146" s="39"/>
      <c r="H146" s="39"/>
      <c r="I146" s="39"/>
      <c r="J146" s="40" t="s">
        <v>156</v>
      </c>
      <c r="K146" s="38" t="s">
        <v>513</v>
      </c>
      <c r="L146" s="38"/>
      <c r="M146" s="41"/>
      <c r="N146" s="38" t="s">
        <v>455</v>
      </c>
      <c r="O146" s="14"/>
      <c r="P146" s="36" t="n">
        <f aca="false">IFERROR(INDEX(Setup!$I$27:$I$36,MATCH($C146,Setup!$B$27:$B$36,0)),0)</f>
        <v>5</v>
      </c>
      <c r="Q146" s="36" t="n">
        <f aca="false">IF(E146="",0,IFERROR(INDEX(Setup!$D$18:$D$22,MATCH(E146,Setup!$B$18:$B$22,0)),0))</f>
        <v>0</v>
      </c>
      <c r="R146" s="36" t="n">
        <f aca="false">IF(F146="",0,IFERROR(INDEX(Setup!$D$18:$D$22,MATCH(F146,Setup!$B$18:$B$22,0)),0))</f>
        <v>0</v>
      </c>
      <c r="S146" s="36" t="n">
        <f aca="false">IF(G146="",0,IFERROR(INDEX(Setup!$D$18:$D$22,MATCH(G146,Setup!$B$18:$B$22,0)),0))</f>
        <v>0</v>
      </c>
      <c r="T146" s="36" t="n">
        <f aca="false">IF(H146="",0,IFERROR(INDEX(Setup!$D$18:$D$22,MATCH(H146,Setup!$B$18:$B$22,0)),0))</f>
        <v>0</v>
      </c>
      <c r="U146" s="36" t="n">
        <f aca="false">IF(I146="",0,IFERROR(INDEX(Setup!$D$18:$D$22,MATCH(I146,Setup!$B$18:$B$22,0)),0))</f>
        <v>0</v>
      </c>
    </row>
    <row r="147" customFormat="false" ht="28.5" hidden="false" customHeight="true" outlineLevel="0" collapsed="false">
      <c r="A147" s="37" t="s">
        <v>547</v>
      </c>
      <c r="B147" s="6" t="s">
        <v>548</v>
      </c>
      <c r="C147" s="38" t="s">
        <v>113</v>
      </c>
      <c r="D147" s="39" t="s">
        <v>156</v>
      </c>
      <c r="E147" s="39"/>
      <c r="F147" s="39"/>
      <c r="G147" s="39"/>
      <c r="H147" s="39"/>
      <c r="I147" s="39"/>
      <c r="J147" s="40" t="s">
        <v>156</v>
      </c>
      <c r="K147" s="38" t="s">
        <v>513</v>
      </c>
      <c r="L147" s="38"/>
      <c r="M147" s="41"/>
      <c r="N147" s="38" t="s">
        <v>458</v>
      </c>
      <c r="O147" s="14"/>
      <c r="P147" s="36" t="n">
        <f aca="false">IFERROR(INDEX(Setup!$I$27:$I$36,MATCH($C147,Setup!$B$27:$B$36,0)),0)</f>
        <v>5</v>
      </c>
      <c r="Q147" s="36" t="n">
        <f aca="false">IF(E147="",0,IFERROR(INDEX(Setup!$D$18:$D$22,MATCH(E147,Setup!$B$18:$B$22,0)),0))</f>
        <v>0</v>
      </c>
      <c r="R147" s="36" t="n">
        <f aca="false">IF(F147="",0,IFERROR(INDEX(Setup!$D$18:$D$22,MATCH(F147,Setup!$B$18:$B$22,0)),0))</f>
        <v>0</v>
      </c>
      <c r="S147" s="36" t="n">
        <f aca="false">IF(G147="",0,IFERROR(INDEX(Setup!$D$18:$D$22,MATCH(G147,Setup!$B$18:$B$22,0)),0))</f>
        <v>0</v>
      </c>
      <c r="T147" s="36" t="n">
        <f aca="false">IF(H147="",0,IFERROR(INDEX(Setup!$D$18:$D$22,MATCH(H147,Setup!$B$18:$B$22,0)),0))</f>
        <v>0</v>
      </c>
      <c r="U147" s="36" t="n">
        <f aca="false">IF(I147="",0,IFERROR(INDEX(Setup!$D$18:$D$22,MATCH(I147,Setup!$B$18:$B$22,0)),0))</f>
        <v>0</v>
      </c>
    </row>
    <row r="148" customFormat="false" ht="15" hidden="false" customHeight="false" outlineLevel="0" collapsed="false">
      <c r="A148" s="34" t="s">
        <v>148</v>
      </c>
      <c r="B148" s="34" t="s">
        <v>115</v>
      </c>
      <c r="C148" s="35"/>
      <c r="D148" s="35"/>
      <c r="E148" s="35"/>
      <c r="F148" s="35"/>
      <c r="G148" s="35"/>
      <c r="H148" s="35"/>
      <c r="I148" s="35"/>
      <c r="J148" s="35"/>
      <c r="K148" s="35"/>
      <c r="L148" s="35"/>
      <c r="M148" s="35"/>
      <c r="N148" s="35"/>
      <c r="O148" s="35"/>
      <c r="P148" s="36" t="n">
        <f aca="false">IFERROR(INDEX(Setup!$I$27:$I$36,MATCH($C148,Setup!$B$27:$B$36,0)),0)</f>
        <v>0</v>
      </c>
      <c r="Q148" s="36" t="n">
        <f aca="false">IF(E148="",0,IFERROR(INDEX(Setup!$D$18:$D$22,MATCH(E148,Setup!$B$18:$B$22,0)),0))</f>
        <v>0</v>
      </c>
      <c r="R148" s="36" t="n">
        <f aca="false">IF(F148="",0,IFERROR(INDEX(Setup!$D$18:$D$22,MATCH(F148,Setup!$B$18:$B$22,0)),0))</f>
        <v>0</v>
      </c>
      <c r="S148" s="36" t="n">
        <f aca="false">IF(G148="",0,IFERROR(INDEX(Setup!$D$18:$D$22,MATCH(G148,Setup!$B$18:$B$22,0)),0))</f>
        <v>0</v>
      </c>
      <c r="T148" s="36" t="n">
        <f aca="false">IF(H148="",0,IFERROR(INDEX(Setup!$D$18:$D$22,MATCH(H148,Setup!$B$18:$B$22,0)),0))</f>
        <v>0</v>
      </c>
      <c r="U148" s="36" t="n">
        <f aca="false">IF(I148="",0,IFERROR(INDEX(Setup!$D$18:$D$22,MATCH(I148,Setup!$B$18:$B$22,0)),0))</f>
        <v>0</v>
      </c>
    </row>
    <row r="149" customFormat="false" ht="42" hidden="false" customHeight="true" outlineLevel="0" collapsed="false">
      <c r="A149" s="37" t="s">
        <v>549</v>
      </c>
      <c r="B149" s="6" t="s">
        <v>550</v>
      </c>
      <c r="C149" s="38" t="s">
        <v>115</v>
      </c>
      <c r="D149" s="39" t="s">
        <v>136</v>
      </c>
      <c r="E149" s="39"/>
      <c r="F149" s="39"/>
      <c r="G149" s="39"/>
      <c r="H149" s="39"/>
      <c r="I149" s="39"/>
      <c r="J149" s="40" t="s">
        <v>136</v>
      </c>
      <c r="K149" s="38" t="s">
        <v>551</v>
      </c>
      <c r="L149" s="38"/>
      <c r="M149" s="41" t="s">
        <v>422</v>
      </c>
      <c r="N149" s="38" t="s">
        <v>140</v>
      </c>
      <c r="O149" s="14"/>
      <c r="P149" s="36" t="n">
        <f aca="false">IFERROR(INDEX(Setup!$I$27:$I$36,MATCH($C149,Setup!$B$27:$B$36,0)),0)</f>
        <v>0</v>
      </c>
      <c r="Q149" s="36" t="n">
        <f aca="false">IF(E149="",0,IFERROR(INDEX(Setup!$D$18:$D$22,MATCH(E149,Setup!$B$18:$B$22,0)),0))</f>
        <v>0</v>
      </c>
      <c r="R149" s="36" t="n">
        <f aca="false">IF(F149="",0,IFERROR(INDEX(Setup!$D$18:$D$22,MATCH(F149,Setup!$B$18:$B$22,0)),0))</f>
        <v>0</v>
      </c>
      <c r="S149" s="36" t="n">
        <f aca="false">IF(G149="",0,IFERROR(INDEX(Setup!$D$18:$D$22,MATCH(G149,Setup!$B$18:$B$22,0)),0))</f>
        <v>0</v>
      </c>
      <c r="T149" s="36" t="n">
        <f aca="false">IF(H149="",0,IFERROR(INDEX(Setup!$D$18:$D$22,MATCH(H149,Setup!$B$18:$B$22,0)),0))</f>
        <v>0</v>
      </c>
      <c r="U149" s="36" t="n">
        <f aca="false">IF(I149="",0,IFERROR(INDEX(Setup!$D$18:$D$22,MATCH(I149,Setup!$B$18:$B$22,0)),0))</f>
        <v>0</v>
      </c>
    </row>
    <row r="150" customFormat="false" ht="28.5" hidden="false" customHeight="true" outlineLevel="0" collapsed="false">
      <c r="A150" s="37" t="s">
        <v>552</v>
      </c>
      <c r="B150" s="6" t="s">
        <v>553</v>
      </c>
      <c r="C150" s="38" t="s">
        <v>115</v>
      </c>
      <c r="D150" s="39" t="s">
        <v>136</v>
      </c>
      <c r="E150" s="39"/>
      <c r="F150" s="39"/>
      <c r="G150" s="39"/>
      <c r="H150" s="39"/>
      <c r="I150" s="39"/>
      <c r="J150" s="40" t="s">
        <v>136</v>
      </c>
      <c r="K150" s="38" t="s">
        <v>551</v>
      </c>
      <c r="L150" s="38" t="s">
        <v>248</v>
      </c>
      <c r="M150" s="41" t="s">
        <v>422</v>
      </c>
      <c r="N150" s="38" t="s">
        <v>151</v>
      </c>
      <c r="O150" s="14"/>
      <c r="P150" s="36" t="n">
        <f aca="false">IFERROR(INDEX(Setup!$I$27:$I$36,MATCH($C150,Setup!$B$27:$B$36,0)),0)</f>
        <v>0</v>
      </c>
      <c r="Q150" s="36" t="n">
        <f aca="false">IF(E150="",0,IFERROR(INDEX(Setup!$D$18:$D$22,MATCH(E150,Setup!$B$18:$B$22,0)),0))</f>
        <v>0</v>
      </c>
      <c r="R150" s="36" t="n">
        <f aca="false">IF(F150="",0,IFERROR(INDEX(Setup!$D$18:$D$22,MATCH(F150,Setup!$B$18:$B$22,0)),0))</f>
        <v>0</v>
      </c>
      <c r="S150" s="36" t="n">
        <f aca="false">IF(G150="",0,IFERROR(INDEX(Setup!$D$18:$D$22,MATCH(G150,Setup!$B$18:$B$22,0)),0))</f>
        <v>0</v>
      </c>
      <c r="T150" s="36" t="n">
        <f aca="false">IF(H150="",0,IFERROR(INDEX(Setup!$D$18:$D$22,MATCH(H150,Setup!$B$18:$B$22,0)),0))</f>
        <v>0</v>
      </c>
      <c r="U150" s="36" t="n">
        <f aca="false">IF(I150="",0,IFERROR(INDEX(Setup!$D$18:$D$22,MATCH(I150,Setup!$B$18:$B$22,0)),0))</f>
        <v>0</v>
      </c>
    </row>
    <row r="151" customFormat="false" ht="28.5" hidden="false" customHeight="true" outlineLevel="0" collapsed="false">
      <c r="A151" s="37" t="s">
        <v>554</v>
      </c>
      <c r="B151" s="6" t="s">
        <v>555</v>
      </c>
      <c r="C151" s="38" t="s">
        <v>115</v>
      </c>
      <c r="D151" s="39" t="s">
        <v>148</v>
      </c>
      <c r="E151" s="39"/>
      <c r="F151" s="39"/>
      <c r="G151" s="39"/>
      <c r="H151" s="39"/>
      <c r="I151" s="39"/>
      <c r="J151" s="40" t="s">
        <v>148</v>
      </c>
      <c r="K151" s="38" t="s">
        <v>551</v>
      </c>
      <c r="L151" s="38" t="s">
        <v>241</v>
      </c>
      <c r="M151" s="41" t="s">
        <v>422</v>
      </c>
      <c r="N151" s="38" t="s">
        <v>151</v>
      </c>
      <c r="O151" s="14"/>
      <c r="P151" s="36" t="n">
        <f aca="false">IFERROR(INDEX(Setup!$I$27:$I$36,MATCH($C151,Setup!$B$27:$B$36,0)),0)</f>
        <v>0</v>
      </c>
      <c r="Q151" s="36" t="n">
        <f aca="false">IF(E151="",0,IFERROR(INDEX(Setup!$D$18:$D$22,MATCH(E151,Setup!$B$18:$B$22,0)),0))</f>
        <v>0</v>
      </c>
      <c r="R151" s="36" t="n">
        <f aca="false">IF(F151="",0,IFERROR(INDEX(Setup!$D$18:$D$22,MATCH(F151,Setup!$B$18:$B$22,0)),0))</f>
        <v>0</v>
      </c>
      <c r="S151" s="36" t="n">
        <f aca="false">IF(G151="",0,IFERROR(INDEX(Setup!$D$18:$D$22,MATCH(G151,Setup!$B$18:$B$22,0)),0))</f>
        <v>0</v>
      </c>
      <c r="T151" s="36" t="n">
        <f aca="false">IF(H151="",0,IFERROR(INDEX(Setup!$D$18:$D$22,MATCH(H151,Setup!$B$18:$B$22,0)),0))</f>
        <v>0</v>
      </c>
      <c r="U151" s="36" t="n">
        <f aca="false">IF(I151="",0,IFERROR(INDEX(Setup!$D$18:$D$22,MATCH(I151,Setup!$B$18:$B$22,0)),0))</f>
        <v>0</v>
      </c>
    </row>
    <row r="152" customFormat="false" ht="28.5" hidden="false" customHeight="true" outlineLevel="0" collapsed="false">
      <c r="A152" s="37" t="s">
        <v>556</v>
      </c>
      <c r="B152" s="6" t="s">
        <v>557</v>
      </c>
      <c r="C152" s="38" t="s">
        <v>115</v>
      </c>
      <c r="D152" s="39" t="s">
        <v>136</v>
      </c>
      <c r="E152" s="39"/>
      <c r="F152" s="39"/>
      <c r="G152" s="39"/>
      <c r="H152" s="39"/>
      <c r="I152" s="39"/>
      <c r="J152" s="40" t="s">
        <v>136</v>
      </c>
      <c r="K152" s="38" t="s">
        <v>551</v>
      </c>
      <c r="L152" s="38" t="s">
        <v>307</v>
      </c>
      <c r="M152" s="41" t="s">
        <v>558</v>
      </c>
      <c r="N152" s="38" t="s">
        <v>151</v>
      </c>
      <c r="O152" s="14"/>
      <c r="P152" s="36" t="n">
        <f aca="false">IFERROR(INDEX(Setup!$I$27:$I$36,MATCH($C152,Setup!$B$27:$B$36,0)),0)</f>
        <v>0</v>
      </c>
      <c r="Q152" s="36" t="n">
        <f aca="false">IF(E152="",0,IFERROR(INDEX(Setup!$D$18:$D$22,MATCH(E152,Setup!$B$18:$B$22,0)),0))</f>
        <v>0</v>
      </c>
      <c r="R152" s="36" t="n">
        <f aca="false">IF(F152="",0,IFERROR(INDEX(Setup!$D$18:$D$22,MATCH(F152,Setup!$B$18:$B$22,0)),0))</f>
        <v>0</v>
      </c>
      <c r="S152" s="36" t="n">
        <f aca="false">IF(G152="",0,IFERROR(INDEX(Setup!$D$18:$D$22,MATCH(G152,Setup!$B$18:$B$22,0)),0))</f>
        <v>0</v>
      </c>
      <c r="T152" s="36" t="n">
        <f aca="false">IF(H152="",0,IFERROR(INDEX(Setup!$D$18:$D$22,MATCH(H152,Setup!$B$18:$B$22,0)),0))</f>
        <v>0</v>
      </c>
      <c r="U152" s="36" t="n">
        <f aca="false">IF(I152="",0,IFERROR(INDEX(Setup!$D$18:$D$22,MATCH(I152,Setup!$B$18:$B$22,0)),0))</f>
        <v>0</v>
      </c>
    </row>
    <row r="153" customFormat="false" ht="28.5" hidden="false" customHeight="true" outlineLevel="0" collapsed="false">
      <c r="A153" s="37" t="s">
        <v>559</v>
      </c>
      <c r="B153" s="6" t="s">
        <v>560</v>
      </c>
      <c r="C153" s="38" t="s">
        <v>115</v>
      </c>
      <c r="D153" s="39" t="s">
        <v>148</v>
      </c>
      <c r="E153" s="39"/>
      <c r="F153" s="39"/>
      <c r="G153" s="39"/>
      <c r="H153" s="39"/>
      <c r="I153" s="39"/>
      <c r="J153" s="40" t="s">
        <v>148</v>
      </c>
      <c r="K153" s="38" t="s">
        <v>551</v>
      </c>
      <c r="L153" s="38" t="s">
        <v>170</v>
      </c>
      <c r="M153" s="41"/>
      <c r="N153" s="38" t="s">
        <v>151</v>
      </c>
      <c r="O153" s="14"/>
      <c r="P153" s="36" t="n">
        <f aca="false">IFERROR(INDEX(Setup!$I$27:$I$36,MATCH($C153,Setup!$B$27:$B$36,0)),0)</f>
        <v>0</v>
      </c>
      <c r="Q153" s="36" t="n">
        <f aca="false">IF(E153="",0,IFERROR(INDEX(Setup!$D$18:$D$22,MATCH(E153,Setup!$B$18:$B$22,0)),0))</f>
        <v>0</v>
      </c>
      <c r="R153" s="36" t="n">
        <f aca="false">IF(F153="",0,IFERROR(INDEX(Setup!$D$18:$D$22,MATCH(F153,Setup!$B$18:$B$22,0)),0))</f>
        <v>0</v>
      </c>
      <c r="S153" s="36" t="n">
        <f aca="false">IF(G153="",0,IFERROR(INDEX(Setup!$D$18:$D$22,MATCH(G153,Setup!$B$18:$B$22,0)),0))</f>
        <v>0</v>
      </c>
      <c r="T153" s="36" t="n">
        <f aca="false">IF(H153="",0,IFERROR(INDEX(Setup!$D$18:$D$22,MATCH(H153,Setup!$B$18:$B$22,0)),0))</f>
        <v>0</v>
      </c>
      <c r="U153" s="36" t="n">
        <f aca="false">IF(I153="",0,IFERROR(INDEX(Setup!$D$18:$D$22,MATCH(I153,Setup!$B$18:$B$22,0)),0))</f>
        <v>0</v>
      </c>
    </row>
    <row r="154" customFormat="false" ht="28.5" hidden="false" customHeight="true" outlineLevel="0" collapsed="false">
      <c r="A154" s="37" t="s">
        <v>561</v>
      </c>
      <c r="B154" s="6" t="s">
        <v>562</v>
      </c>
      <c r="C154" s="38" t="s">
        <v>115</v>
      </c>
      <c r="D154" s="39" t="s">
        <v>148</v>
      </c>
      <c r="E154" s="39"/>
      <c r="F154" s="39"/>
      <c r="G154" s="39"/>
      <c r="H154" s="39"/>
      <c r="I154" s="39"/>
      <c r="J154" s="40" t="s">
        <v>148</v>
      </c>
      <c r="K154" s="38" t="s">
        <v>551</v>
      </c>
      <c r="L154" s="38"/>
      <c r="M154" s="41"/>
      <c r="N154" s="38" t="s">
        <v>151</v>
      </c>
      <c r="O154" s="14"/>
      <c r="P154" s="36" t="n">
        <f aca="false">IFERROR(INDEX(Setup!$I$27:$I$36,MATCH($C154,Setup!$B$27:$B$36,0)),0)</f>
        <v>0</v>
      </c>
      <c r="Q154" s="36" t="n">
        <f aca="false">IF(E154="",0,IFERROR(INDEX(Setup!$D$18:$D$22,MATCH(E154,Setup!$B$18:$B$22,0)),0))</f>
        <v>0</v>
      </c>
      <c r="R154" s="36" t="n">
        <f aca="false">IF(F154="",0,IFERROR(INDEX(Setup!$D$18:$D$22,MATCH(F154,Setup!$B$18:$B$22,0)),0))</f>
        <v>0</v>
      </c>
      <c r="S154" s="36" t="n">
        <f aca="false">IF(G154="",0,IFERROR(INDEX(Setup!$D$18:$D$22,MATCH(G154,Setup!$B$18:$B$22,0)),0))</f>
        <v>0</v>
      </c>
      <c r="T154" s="36" t="n">
        <f aca="false">IF(H154="",0,IFERROR(INDEX(Setup!$D$18:$D$22,MATCH(H154,Setup!$B$18:$B$22,0)),0))</f>
        <v>0</v>
      </c>
      <c r="U154" s="36" t="n">
        <f aca="false">IF(I154="",0,IFERROR(INDEX(Setup!$D$18:$D$22,MATCH(I154,Setup!$B$18:$B$22,0)),0))</f>
        <v>0</v>
      </c>
    </row>
    <row r="155" customFormat="false" ht="28.5" hidden="false" customHeight="true" outlineLevel="0" collapsed="false">
      <c r="A155" s="37" t="s">
        <v>563</v>
      </c>
      <c r="B155" s="6" t="s">
        <v>564</v>
      </c>
      <c r="C155" s="38" t="s">
        <v>115</v>
      </c>
      <c r="D155" s="39" t="s">
        <v>148</v>
      </c>
      <c r="E155" s="39"/>
      <c r="F155" s="39"/>
      <c r="G155" s="39"/>
      <c r="H155" s="39"/>
      <c r="I155" s="39"/>
      <c r="J155" s="40" t="s">
        <v>148</v>
      </c>
      <c r="K155" s="38" t="s">
        <v>551</v>
      </c>
      <c r="L155" s="38"/>
      <c r="M155" s="41"/>
      <c r="N155" s="38" t="s">
        <v>151</v>
      </c>
      <c r="O155" s="14"/>
      <c r="P155" s="36" t="n">
        <f aca="false">IFERROR(INDEX(Setup!$I$27:$I$36,MATCH($C155,Setup!$B$27:$B$36,0)),0)</f>
        <v>0</v>
      </c>
      <c r="Q155" s="36" t="n">
        <f aca="false">IF(E155="",0,IFERROR(INDEX(Setup!$D$18:$D$22,MATCH(E155,Setup!$B$18:$B$22,0)),0))</f>
        <v>0</v>
      </c>
      <c r="R155" s="36" t="n">
        <f aca="false">IF(F155="",0,IFERROR(INDEX(Setup!$D$18:$D$22,MATCH(F155,Setup!$B$18:$B$22,0)),0))</f>
        <v>0</v>
      </c>
      <c r="S155" s="36" t="n">
        <f aca="false">IF(G155="",0,IFERROR(INDEX(Setup!$D$18:$D$22,MATCH(G155,Setup!$B$18:$B$22,0)),0))</f>
        <v>0</v>
      </c>
      <c r="T155" s="36" t="n">
        <f aca="false">IF(H155="",0,IFERROR(INDEX(Setup!$D$18:$D$22,MATCH(H155,Setup!$B$18:$B$22,0)),0))</f>
        <v>0</v>
      </c>
      <c r="U155" s="36" t="n">
        <f aca="false">IF(I155="",0,IFERROR(INDEX(Setup!$D$18:$D$22,MATCH(I155,Setup!$B$18:$B$22,0)),0))</f>
        <v>0</v>
      </c>
    </row>
    <row r="156" customFormat="false" ht="28.5" hidden="false" customHeight="true" outlineLevel="0" collapsed="false">
      <c r="A156" s="37" t="s">
        <v>565</v>
      </c>
      <c r="B156" s="6" t="s">
        <v>566</v>
      </c>
      <c r="C156" s="38" t="s">
        <v>115</v>
      </c>
      <c r="D156" s="39" t="s">
        <v>148</v>
      </c>
      <c r="E156" s="39"/>
      <c r="F156" s="39"/>
      <c r="G156" s="39"/>
      <c r="H156" s="39"/>
      <c r="I156" s="39"/>
      <c r="J156" s="40" t="s">
        <v>148</v>
      </c>
      <c r="K156" s="38" t="s">
        <v>551</v>
      </c>
      <c r="L156" s="38"/>
      <c r="M156" s="41"/>
      <c r="N156" s="38" t="s">
        <v>151</v>
      </c>
      <c r="O156" s="14"/>
      <c r="P156" s="36" t="n">
        <f aca="false">IFERROR(INDEX(Setup!$I$27:$I$36,MATCH($C156,Setup!$B$27:$B$36,0)),0)</f>
        <v>0</v>
      </c>
      <c r="Q156" s="36" t="n">
        <f aca="false">IF(E156="",0,IFERROR(INDEX(Setup!$D$18:$D$22,MATCH(E156,Setup!$B$18:$B$22,0)),0))</f>
        <v>0</v>
      </c>
      <c r="R156" s="36" t="n">
        <f aca="false">IF(F156="",0,IFERROR(INDEX(Setup!$D$18:$D$22,MATCH(F156,Setup!$B$18:$B$22,0)),0))</f>
        <v>0</v>
      </c>
      <c r="S156" s="36" t="n">
        <f aca="false">IF(G156="",0,IFERROR(INDEX(Setup!$D$18:$D$22,MATCH(G156,Setup!$B$18:$B$22,0)),0))</f>
        <v>0</v>
      </c>
      <c r="T156" s="36" t="n">
        <f aca="false">IF(H156="",0,IFERROR(INDEX(Setup!$D$18:$D$22,MATCH(H156,Setup!$B$18:$B$22,0)),0))</f>
        <v>0</v>
      </c>
      <c r="U156" s="36" t="n">
        <f aca="false">IF(I156="",0,IFERROR(INDEX(Setup!$D$18:$D$22,MATCH(I156,Setup!$B$18:$B$22,0)),0))</f>
        <v>0</v>
      </c>
    </row>
    <row r="157" customFormat="false" ht="28.5" hidden="false" customHeight="true" outlineLevel="0" collapsed="false">
      <c r="A157" s="37" t="s">
        <v>567</v>
      </c>
      <c r="B157" s="6" t="s">
        <v>568</v>
      </c>
      <c r="C157" s="38" t="s">
        <v>115</v>
      </c>
      <c r="D157" s="39" t="s">
        <v>156</v>
      </c>
      <c r="E157" s="39"/>
      <c r="F157" s="39"/>
      <c r="G157" s="39"/>
      <c r="H157" s="39"/>
      <c r="I157" s="39"/>
      <c r="J157" s="40" t="s">
        <v>156</v>
      </c>
      <c r="K157" s="38" t="s">
        <v>551</v>
      </c>
      <c r="L157" s="38"/>
      <c r="M157" s="41"/>
      <c r="N157" s="38" t="s">
        <v>151</v>
      </c>
      <c r="O157" s="14"/>
      <c r="P157" s="36" t="n">
        <f aca="false">IFERROR(INDEX(Setup!$I$27:$I$36,MATCH($C157,Setup!$B$27:$B$36,0)),0)</f>
        <v>0</v>
      </c>
      <c r="Q157" s="36" t="n">
        <f aca="false">IF(E157="",0,IFERROR(INDEX(Setup!$D$18:$D$22,MATCH(E157,Setup!$B$18:$B$22,0)),0))</f>
        <v>0</v>
      </c>
      <c r="R157" s="36" t="n">
        <f aca="false">IF(F157="",0,IFERROR(INDEX(Setup!$D$18:$D$22,MATCH(F157,Setup!$B$18:$B$22,0)),0))</f>
        <v>0</v>
      </c>
      <c r="S157" s="36" t="n">
        <f aca="false">IF(G157="",0,IFERROR(INDEX(Setup!$D$18:$D$22,MATCH(G157,Setup!$B$18:$B$22,0)),0))</f>
        <v>0</v>
      </c>
      <c r="T157" s="36" t="n">
        <f aca="false">IF(H157="",0,IFERROR(INDEX(Setup!$D$18:$D$22,MATCH(H157,Setup!$B$18:$B$22,0)),0))</f>
        <v>0</v>
      </c>
      <c r="U157" s="36" t="n">
        <f aca="false">IF(I157="",0,IFERROR(INDEX(Setup!$D$18:$D$22,MATCH(I157,Setup!$B$18:$B$22,0)),0))</f>
        <v>0</v>
      </c>
    </row>
    <row r="158" customFormat="false" ht="28.5" hidden="false" customHeight="true" outlineLevel="0" collapsed="false">
      <c r="A158" s="37" t="s">
        <v>569</v>
      </c>
      <c r="B158" s="6" t="s">
        <v>570</v>
      </c>
      <c r="C158" s="38" t="s">
        <v>115</v>
      </c>
      <c r="D158" s="39" t="s">
        <v>148</v>
      </c>
      <c r="E158" s="39"/>
      <c r="F158" s="39"/>
      <c r="G158" s="39"/>
      <c r="H158" s="39"/>
      <c r="I158" s="39"/>
      <c r="J158" s="40" t="s">
        <v>148</v>
      </c>
      <c r="K158" s="38" t="s">
        <v>551</v>
      </c>
      <c r="L158" s="38" t="s">
        <v>295</v>
      </c>
      <c r="M158" s="41" t="s">
        <v>558</v>
      </c>
      <c r="N158" s="38" t="s">
        <v>151</v>
      </c>
      <c r="O158" s="14"/>
      <c r="P158" s="36" t="n">
        <f aca="false">IFERROR(INDEX(Setup!$I$27:$I$36,MATCH($C158,Setup!$B$27:$B$36,0)),0)</f>
        <v>0</v>
      </c>
      <c r="Q158" s="36" t="n">
        <f aca="false">IF(E158="",0,IFERROR(INDEX(Setup!$D$18:$D$22,MATCH(E158,Setup!$B$18:$B$22,0)),0))</f>
        <v>0</v>
      </c>
      <c r="R158" s="36" t="n">
        <f aca="false">IF(F158="",0,IFERROR(INDEX(Setup!$D$18:$D$22,MATCH(F158,Setup!$B$18:$B$22,0)),0))</f>
        <v>0</v>
      </c>
      <c r="S158" s="36" t="n">
        <f aca="false">IF(G158="",0,IFERROR(INDEX(Setup!$D$18:$D$22,MATCH(G158,Setup!$B$18:$B$22,0)),0))</f>
        <v>0</v>
      </c>
      <c r="T158" s="36" t="n">
        <f aca="false">IF(H158="",0,IFERROR(INDEX(Setup!$D$18:$D$22,MATCH(H158,Setup!$B$18:$B$22,0)),0))</f>
        <v>0</v>
      </c>
      <c r="U158" s="36" t="n">
        <f aca="false">IF(I158="",0,IFERROR(INDEX(Setup!$D$18:$D$22,MATCH(I158,Setup!$B$18:$B$22,0)),0))</f>
        <v>0</v>
      </c>
    </row>
    <row r="159" customFormat="false" ht="28.5" hidden="false" customHeight="true" outlineLevel="0" collapsed="false">
      <c r="A159" s="37" t="s">
        <v>571</v>
      </c>
      <c r="B159" s="6" t="s">
        <v>572</v>
      </c>
      <c r="C159" s="38" t="s">
        <v>115</v>
      </c>
      <c r="D159" s="39" t="s">
        <v>156</v>
      </c>
      <c r="E159" s="39"/>
      <c r="F159" s="39"/>
      <c r="G159" s="39"/>
      <c r="H159" s="39"/>
      <c r="I159" s="39"/>
      <c r="J159" s="40" t="s">
        <v>156</v>
      </c>
      <c r="K159" s="38" t="s">
        <v>551</v>
      </c>
      <c r="L159" s="38"/>
      <c r="M159" s="41"/>
      <c r="N159" s="38" t="s">
        <v>151</v>
      </c>
      <c r="O159" s="14"/>
      <c r="P159" s="36" t="n">
        <f aca="false">IFERROR(INDEX(Setup!$I$27:$I$36,MATCH($C159,Setup!$B$27:$B$36,0)),0)</f>
        <v>0</v>
      </c>
      <c r="Q159" s="36" t="n">
        <f aca="false">IF(E159="",0,IFERROR(INDEX(Setup!$D$18:$D$22,MATCH(E159,Setup!$B$18:$B$22,0)),0))</f>
        <v>0</v>
      </c>
      <c r="R159" s="36" t="n">
        <f aca="false">IF(F159="",0,IFERROR(INDEX(Setup!$D$18:$D$22,MATCH(F159,Setup!$B$18:$B$22,0)),0))</f>
        <v>0</v>
      </c>
      <c r="S159" s="36" t="n">
        <f aca="false">IF(G159="",0,IFERROR(INDEX(Setup!$D$18:$D$22,MATCH(G159,Setup!$B$18:$B$22,0)),0))</f>
        <v>0</v>
      </c>
      <c r="T159" s="36" t="n">
        <f aca="false">IF(H159="",0,IFERROR(INDEX(Setup!$D$18:$D$22,MATCH(H159,Setup!$B$18:$B$22,0)),0))</f>
        <v>0</v>
      </c>
      <c r="U159" s="36" t="n">
        <f aca="false">IF(I159="",0,IFERROR(INDEX(Setup!$D$18:$D$22,MATCH(I159,Setup!$B$18:$B$22,0)),0))</f>
        <v>0</v>
      </c>
    </row>
    <row r="160" customFormat="false" ht="28.5" hidden="false" customHeight="true" outlineLevel="0" collapsed="false">
      <c r="A160" s="37" t="s">
        <v>573</v>
      </c>
      <c r="B160" s="6" t="s">
        <v>574</v>
      </c>
      <c r="C160" s="38" t="s">
        <v>115</v>
      </c>
      <c r="D160" s="39" t="s">
        <v>148</v>
      </c>
      <c r="E160" s="39"/>
      <c r="F160" s="39"/>
      <c r="G160" s="39"/>
      <c r="H160" s="39"/>
      <c r="I160" s="39"/>
      <c r="J160" s="40" t="s">
        <v>148</v>
      </c>
      <c r="K160" s="38" t="s">
        <v>182</v>
      </c>
      <c r="L160" s="38"/>
      <c r="M160" s="41"/>
      <c r="N160" s="38" t="s">
        <v>151</v>
      </c>
      <c r="O160" s="14"/>
      <c r="P160" s="36" t="n">
        <f aca="false">IFERROR(INDEX(Setup!$I$27:$I$36,MATCH($C160,Setup!$B$27:$B$36,0)),0)</f>
        <v>0</v>
      </c>
      <c r="Q160" s="36" t="n">
        <f aca="false">IF(E160="",0,IFERROR(INDEX(Setup!$D$18:$D$22,MATCH(E160,Setup!$B$18:$B$22,0)),0))</f>
        <v>0</v>
      </c>
      <c r="R160" s="36" t="n">
        <f aca="false">IF(F160="",0,IFERROR(INDEX(Setup!$D$18:$D$22,MATCH(F160,Setup!$B$18:$B$22,0)),0))</f>
        <v>0</v>
      </c>
      <c r="S160" s="36" t="n">
        <f aca="false">IF(G160="",0,IFERROR(INDEX(Setup!$D$18:$D$22,MATCH(G160,Setup!$B$18:$B$22,0)),0))</f>
        <v>0</v>
      </c>
      <c r="T160" s="36" t="n">
        <f aca="false">IF(H160="",0,IFERROR(INDEX(Setup!$D$18:$D$22,MATCH(H160,Setup!$B$18:$B$22,0)),0))</f>
        <v>0</v>
      </c>
      <c r="U160" s="36" t="n">
        <f aca="false">IF(I160="",0,IFERROR(INDEX(Setup!$D$18:$D$22,MATCH(I160,Setup!$B$18:$B$22,0)),0))</f>
        <v>0</v>
      </c>
    </row>
    <row r="161" customFormat="false" ht="15" hidden="false" customHeight="false" outlineLevel="0" collapsed="false">
      <c r="A161" s="34" t="s">
        <v>575</v>
      </c>
      <c r="B161" s="34" t="s">
        <v>117</v>
      </c>
      <c r="C161" s="35"/>
      <c r="D161" s="35"/>
      <c r="E161" s="35"/>
      <c r="F161" s="35"/>
      <c r="G161" s="35"/>
      <c r="H161" s="35"/>
      <c r="I161" s="35"/>
      <c r="J161" s="35"/>
      <c r="K161" s="35"/>
      <c r="L161" s="35"/>
      <c r="M161" s="35"/>
      <c r="N161" s="35"/>
      <c r="O161" s="35"/>
      <c r="P161" s="36" t="n">
        <f aca="false">IFERROR(INDEX(Setup!$I$27:$I$36,MATCH($C161,Setup!$B$27:$B$36,0)),0)</f>
        <v>0</v>
      </c>
      <c r="Q161" s="36" t="n">
        <f aca="false">IF(E161="",0,IFERROR(INDEX(Setup!$D$18:$D$22,MATCH(E161,Setup!$B$18:$B$22,0)),0))</f>
        <v>0</v>
      </c>
      <c r="R161" s="36" t="n">
        <f aca="false">IF(F161="",0,IFERROR(INDEX(Setup!$D$18:$D$22,MATCH(F161,Setup!$B$18:$B$22,0)),0))</f>
        <v>0</v>
      </c>
      <c r="S161" s="36" t="n">
        <f aca="false">IF(G161="",0,IFERROR(INDEX(Setup!$D$18:$D$22,MATCH(G161,Setup!$B$18:$B$22,0)),0))</f>
        <v>0</v>
      </c>
      <c r="T161" s="36" t="n">
        <f aca="false">IF(H161="",0,IFERROR(INDEX(Setup!$D$18:$D$22,MATCH(H161,Setup!$B$18:$B$22,0)),0))</f>
        <v>0</v>
      </c>
      <c r="U161" s="36" t="n">
        <f aca="false">IF(I161="",0,IFERROR(INDEX(Setup!$D$18:$D$22,MATCH(I161,Setup!$B$18:$B$22,0)),0))</f>
        <v>0</v>
      </c>
    </row>
    <row r="162" customFormat="false" ht="28.5" hidden="false" customHeight="true" outlineLevel="0" collapsed="false">
      <c r="A162" s="37" t="s">
        <v>576</v>
      </c>
      <c r="B162" s="6" t="s">
        <v>577</v>
      </c>
      <c r="C162" s="38" t="s">
        <v>117</v>
      </c>
      <c r="D162" s="39" t="s">
        <v>148</v>
      </c>
      <c r="E162" s="39"/>
      <c r="F162" s="39"/>
      <c r="G162" s="39"/>
      <c r="H162" s="39"/>
      <c r="I162" s="39"/>
      <c r="J162" s="40" t="s">
        <v>148</v>
      </c>
      <c r="K162" s="38" t="s">
        <v>463</v>
      </c>
      <c r="L162" s="38" t="s">
        <v>214</v>
      </c>
      <c r="M162" s="41" t="s">
        <v>578</v>
      </c>
      <c r="N162" s="38" t="s">
        <v>579</v>
      </c>
      <c r="O162" s="14"/>
      <c r="P162" s="36" t="n">
        <f aca="false">IFERROR(INDEX(Setup!$I$27:$I$36,MATCH($C162,Setup!$B$27:$B$36,0)),0)</f>
        <v>0</v>
      </c>
      <c r="Q162" s="36" t="n">
        <f aca="false">IF(E162="",0,IFERROR(INDEX(Setup!$D$18:$D$22,MATCH(E162,Setup!$B$18:$B$22,0)),0))</f>
        <v>0</v>
      </c>
      <c r="R162" s="36" t="n">
        <f aca="false">IF(F162="",0,IFERROR(INDEX(Setup!$D$18:$D$22,MATCH(F162,Setup!$B$18:$B$22,0)),0))</f>
        <v>0</v>
      </c>
      <c r="S162" s="36" t="n">
        <f aca="false">IF(G162="",0,IFERROR(INDEX(Setup!$D$18:$D$22,MATCH(G162,Setup!$B$18:$B$22,0)),0))</f>
        <v>0</v>
      </c>
      <c r="T162" s="36" t="n">
        <f aca="false">IF(H162="",0,IFERROR(INDEX(Setup!$D$18:$D$22,MATCH(H162,Setup!$B$18:$B$22,0)),0))</f>
        <v>0</v>
      </c>
      <c r="U162" s="36" t="n">
        <f aca="false">IF(I162="",0,IFERROR(INDEX(Setup!$D$18:$D$22,MATCH(I162,Setup!$B$18:$B$22,0)),0))</f>
        <v>0</v>
      </c>
    </row>
    <row r="163" customFormat="false" ht="42" hidden="false" customHeight="true" outlineLevel="0" collapsed="false">
      <c r="A163" s="37" t="s">
        <v>580</v>
      </c>
      <c r="B163" s="6" t="s">
        <v>581</v>
      </c>
      <c r="C163" s="38" t="s">
        <v>117</v>
      </c>
      <c r="D163" s="39" t="s">
        <v>136</v>
      </c>
      <c r="E163" s="39"/>
      <c r="F163" s="39"/>
      <c r="G163" s="39"/>
      <c r="H163" s="39"/>
      <c r="I163" s="39"/>
      <c r="J163" s="40" t="s">
        <v>136</v>
      </c>
      <c r="K163" s="38" t="s">
        <v>463</v>
      </c>
      <c r="L163" s="38" t="s">
        <v>207</v>
      </c>
      <c r="M163" s="41" t="s">
        <v>578</v>
      </c>
      <c r="N163" s="38" t="s">
        <v>151</v>
      </c>
      <c r="O163" s="14"/>
      <c r="P163" s="36" t="n">
        <f aca="false">IFERROR(INDEX(Setup!$I$27:$I$36,MATCH($C163,Setup!$B$27:$B$36,0)),0)</f>
        <v>0</v>
      </c>
      <c r="Q163" s="36" t="n">
        <f aca="false">IF(E163="",0,IFERROR(INDEX(Setup!$D$18:$D$22,MATCH(E163,Setup!$B$18:$B$22,0)),0))</f>
        <v>0</v>
      </c>
      <c r="R163" s="36" t="n">
        <f aca="false">IF(F163="",0,IFERROR(INDEX(Setup!$D$18:$D$22,MATCH(F163,Setup!$B$18:$B$22,0)),0))</f>
        <v>0</v>
      </c>
      <c r="S163" s="36" t="n">
        <f aca="false">IF(G163="",0,IFERROR(INDEX(Setup!$D$18:$D$22,MATCH(G163,Setup!$B$18:$B$22,0)),0))</f>
        <v>0</v>
      </c>
      <c r="T163" s="36" t="n">
        <f aca="false">IF(H163="",0,IFERROR(INDEX(Setup!$D$18:$D$22,MATCH(H163,Setup!$B$18:$B$22,0)),0))</f>
        <v>0</v>
      </c>
      <c r="U163" s="36" t="n">
        <f aca="false">IF(I163="",0,IFERROR(INDEX(Setup!$D$18:$D$22,MATCH(I163,Setup!$B$18:$B$22,0)),0))</f>
        <v>0</v>
      </c>
    </row>
    <row r="164" customFormat="false" ht="28.5" hidden="false" customHeight="true" outlineLevel="0" collapsed="false">
      <c r="A164" s="37" t="s">
        <v>582</v>
      </c>
      <c r="B164" s="6" t="s">
        <v>583</v>
      </c>
      <c r="C164" s="38" t="s">
        <v>117</v>
      </c>
      <c r="D164" s="39" t="s">
        <v>136</v>
      </c>
      <c r="E164" s="39"/>
      <c r="F164" s="39"/>
      <c r="G164" s="39"/>
      <c r="H164" s="39"/>
      <c r="I164" s="39"/>
      <c r="J164" s="40" t="s">
        <v>136</v>
      </c>
      <c r="K164" s="38" t="s">
        <v>463</v>
      </c>
      <c r="L164" s="38"/>
      <c r="M164" s="41" t="s">
        <v>584</v>
      </c>
      <c r="N164" s="38" t="s">
        <v>585</v>
      </c>
      <c r="O164" s="14"/>
      <c r="P164" s="36" t="n">
        <f aca="false">IFERROR(INDEX(Setup!$I$27:$I$36,MATCH($C164,Setup!$B$27:$B$36,0)),0)</f>
        <v>0</v>
      </c>
      <c r="Q164" s="36" t="n">
        <f aca="false">IF(E164="",0,IFERROR(INDEX(Setup!$D$18:$D$22,MATCH(E164,Setup!$B$18:$B$22,0)),0))</f>
        <v>0</v>
      </c>
      <c r="R164" s="36" t="n">
        <f aca="false">IF(F164="",0,IFERROR(INDEX(Setup!$D$18:$D$22,MATCH(F164,Setup!$B$18:$B$22,0)),0))</f>
        <v>0</v>
      </c>
      <c r="S164" s="36" t="n">
        <f aca="false">IF(G164="",0,IFERROR(INDEX(Setup!$D$18:$D$22,MATCH(G164,Setup!$B$18:$B$22,0)),0))</f>
        <v>0</v>
      </c>
      <c r="T164" s="36" t="n">
        <f aca="false">IF(H164="",0,IFERROR(INDEX(Setup!$D$18:$D$22,MATCH(H164,Setup!$B$18:$B$22,0)),0))</f>
        <v>0</v>
      </c>
      <c r="U164" s="36" t="n">
        <f aca="false">IF(I164="",0,IFERROR(INDEX(Setup!$D$18:$D$22,MATCH(I164,Setup!$B$18:$B$22,0)),0))</f>
        <v>0</v>
      </c>
    </row>
    <row r="165" customFormat="false" ht="28.5" hidden="false" customHeight="true" outlineLevel="0" collapsed="false">
      <c r="A165" s="37" t="s">
        <v>586</v>
      </c>
      <c r="B165" s="6" t="s">
        <v>587</v>
      </c>
      <c r="C165" s="38" t="s">
        <v>117</v>
      </c>
      <c r="D165" s="39" t="s">
        <v>148</v>
      </c>
      <c r="E165" s="39"/>
      <c r="F165" s="39"/>
      <c r="G165" s="39"/>
      <c r="H165" s="39"/>
      <c r="I165" s="39"/>
      <c r="J165" s="40" t="s">
        <v>148</v>
      </c>
      <c r="K165" s="38" t="s">
        <v>463</v>
      </c>
      <c r="L165" s="38" t="s">
        <v>241</v>
      </c>
      <c r="M165" s="41" t="s">
        <v>578</v>
      </c>
      <c r="N165" s="38" t="s">
        <v>579</v>
      </c>
      <c r="O165" s="14"/>
      <c r="P165" s="36" t="n">
        <f aca="false">IFERROR(INDEX(Setup!$I$27:$I$36,MATCH($C165,Setup!$B$27:$B$36,0)),0)</f>
        <v>0</v>
      </c>
      <c r="Q165" s="36" t="n">
        <f aca="false">IF(E165="",0,IFERROR(INDEX(Setup!$D$18:$D$22,MATCH(E165,Setup!$B$18:$B$22,0)),0))</f>
        <v>0</v>
      </c>
      <c r="R165" s="36" t="n">
        <f aca="false">IF(F165="",0,IFERROR(INDEX(Setup!$D$18:$D$22,MATCH(F165,Setup!$B$18:$B$22,0)),0))</f>
        <v>0</v>
      </c>
      <c r="S165" s="36" t="n">
        <f aca="false">IF(G165="",0,IFERROR(INDEX(Setup!$D$18:$D$22,MATCH(G165,Setup!$B$18:$B$22,0)),0))</f>
        <v>0</v>
      </c>
      <c r="T165" s="36" t="n">
        <f aca="false">IF(H165="",0,IFERROR(INDEX(Setup!$D$18:$D$22,MATCH(H165,Setup!$B$18:$B$22,0)),0))</f>
        <v>0</v>
      </c>
      <c r="U165" s="36" t="n">
        <f aca="false">IF(I165="",0,IFERROR(INDEX(Setup!$D$18:$D$22,MATCH(I165,Setup!$B$18:$B$22,0)),0))</f>
        <v>0</v>
      </c>
    </row>
    <row r="166" customFormat="false" ht="28.5" hidden="false" customHeight="true" outlineLevel="0" collapsed="false">
      <c r="A166" s="37" t="s">
        <v>588</v>
      </c>
      <c r="B166" s="6" t="s">
        <v>589</v>
      </c>
      <c r="C166" s="38" t="s">
        <v>117</v>
      </c>
      <c r="D166" s="39" t="s">
        <v>156</v>
      </c>
      <c r="E166" s="39"/>
      <c r="F166" s="39"/>
      <c r="G166" s="39"/>
      <c r="H166" s="39"/>
      <c r="I166" s="39"/>
      <c r="J166" s="40" t="s">
        <v>156</v>
      </c>
      <c r="K166" s="38" t="s">
        <v>463</v>
      </c>
      <c r="L166" s="38" t="s">
        <v>590</v>
      </c>
      <c r="M166" s="41"/>
      <c r="N166" s="38" t="s">
        <v>151</v>
      </c>
      <c r="O166" s="14"/>
      <c r="P166" s="36" t="n">
        <f aca="false">IFERROR(INDEX(Setup!$I$27:$I$36,MATCH($C166,Setup!$B$27:$B$36,0)),0)</f>
        <v>0</v>
      </c>
      <c r="Q166" s="36" t="n">
        <f aca="false">IF(E166="",0,IFERROR(INDEX(Setup!$D$18:$D$22,MATCH(E166,Setup!$B$18:$B$22,0)),0))</f>
        <v>0</v>
      </c>
      <c r="R166" s="36" t="n">
        <f aca="false">IF(F166="",0,IFERROR(INDEX(Setup!$D$18:$D$22,MATCH(F166,Setup!$B$18:$B$22,0)),0))</f>
        <v>0</v>
      </c>
      <c r="S166" s="36" t="n">
        <f aca="false">IF(G166="",0,IFERROR(INDEX(Setup!$D$18:$D$22,MATCH(G166,Setup!$B$18:$B$22,0)),0))</f>
        <v>0</v>
      </c>
      <c r="T166" s="36" t="n">
        <f aca="false">IF(H166="",0,IFERROR(INDEX(Setup!$D$18:$D$22,MATCH(H166,Setup!$B$18:$B$22,0)),0))</f>
        <v>0</v>
      </c>
      <c r="U166" s="36" t="n">
        <f aca="false">IF(I166="",0,IFERROR(INDEX(Setup!$D$18:$D$22,MATCH(I166,Setup!$B$18:$B$22,0)),0))</f>
        <v>0</v>
      </c>
    </row>
    <row r="167" customFormat="false" ht="28.5" hidden="false" customHeight="true" outlineLevel="0" collapsed="false">
      <c r="A167" s="37" t="s">
        <v>591</v>
      </c>
      <c r="B167" s="6" t="s">
        <v>592</v>
      </c>
      <c r="C167" s="38" t="s">
        <v>117</v>
      </c>
      <c r="D167" s="39" t="s">
        <v>156</v>
      </c>
      <c r="E167" s="39"/>
      <c r="F167" s="39"/>
      <c r="G167" s="39"/>
      <c r="H167" s="39"/>
      <c r="I167" s="39"/>
      <c r="J167" s="40" t="s">
        <v>156</v>
      </c>
      <c r="K167" s="38" t="s">
        <v>463</v>
      </c>
      <c r="L167" s="38" t="s">
        <v>307</v>
      </c>
      <c r="M167" s="41"/>
      <c r="N167" s="38" t="s">
        <v>151</v>
      </c>
      <c r="O167" s="14"/>
      <c r="P167" s="36" t="n">
        <f aca="false">IFERROR(INDEX(Setup!$I$27:$I$36,MATCH($C167,Setup!$B$27:$B$36,0)),0)</f>
        <v>0</v>
      </c>
      <c r="Q167" s="36" t="n">
        <f aca="false">IF(E167="",0,IFERROR(INDEX(Setup!$D$18:$D$22,MATCH(E167,Setup!$B$18:$B$22,0)),0))</f>
        <v>0</v>
      </c>
      <c r="R167" s="36" t="n">
        <f aca="false">IF(F167="",0,IFERROR(INDEX(Setup!$D$18:$D$22,MATCH(F167,Setup!$B$18:$B$22,0)),0))</f>
        <v>0</v>
      </c>
      <c r="S167" s="36" t="n">
        <f aca="false">IF(G167="",0,IFERROR(INDEX(Setup!$D$18:$D$22,MATCH(G167,Setup!$B$18:$B$22,0)),0))</f>
        <v>0</v>
      </c>
      <c r="T167" s="36" t="n">
        <f aca="false">IF(H167="",0,IFERROR(INDEX(Setup!$D$18:$D$22,MATCH(H167,Setup!$B$18:$B$22,0)),0))</f>
        <v>0</v>
      </c>
      <c r="U167" s="36" t="n">
        <f aca="false">IF(I167="",0,IFERROR(INDEX(Setup!$D$18:$D$22,MATCH(I167,Setup!$B$18:$B$22,0)),0))</f>
        <v>0</v>
      </c>
    </row>
    <row r="168" customFormat="false" ht="28.5" hidden="false" customHeight="true" outlineLevel="0" collapsed="false">
      <c r="A168" s="37" t="s">
        <v>593</v>
      </c>
      <c r="B168" s="6" t="s">
        <v>594</v>
      </c>
      <c r="C168" s="38" t="s">
        <v>117</v>
      </c>
      <c r="D168" s="39" t="s">
        <v>148</v>
      </c>
      <c r="E168" s="39"/>
      <c r="F168" s="39"/>
      <c r="G168" s="39"/>
      <c r="H168" s="39"/>
      <c r="I168" s="39"/>
      <c r="J168" s="40" t="s">
        <v>148</v>
      </c>
      <c r="K168" s="38" t="s">
        <v>463</v>
      </c>
      <c r="L168" s="38"/>
      <c r="M168" s="41"/>
      <c r="N168" s="38" t="s">
        <v>151</v>
      </c>
      <c r="O168" s="14"/>
      <c r="P168" s="36" t="n">
        <f aca="false">IFERROR(INDEX(Setup!$I$27:$I$36,MATCH($C168,Setup!$B$27:$B$36,0)),0)</f>
        <v>0</v>
      </c>
      <c r="Q168" s="36" t="n">
        <f aca="false">IF(E168="",0,IFERROR(INDEX(Setup!$D$18:$D$22,MATCH(E168,Setup!$B$18:$B$22,0)),0))</f>
        <v>0</v>
      </c>
      <c r="R168" s="36" t="n">
        <f aca="false">IF(F168="",0,IFERROR(INDEX(Setup!$D$18:$D$22,MATCH(F168,Setup!$B$18:$B$22,0)),0))</f>
        <v>0</v>
      </c>
      <c r="S168" s="36" t="n">
        <f aca="false">IF(G168="",0,IFERROR(INDEX(Setup!$D$18:$D$22,MATCH(G168,Setup!$B$18:$B$22,0)),0))</f>
        <v>0</v>
      </c>
      <c r="T168" s="36" t="n">
        <f aca="false">IF(H168="",0,IFERROR(INDEX(Setup!$D$18:$D$22,MATCH(H168,Setup!$B$18:$B$22,0)),0))</f>
        <v>0</v>
      </c>
      <c r="U168" s="36" t="n">
        <f aca="false">IF(I168="",0,IFERROR(INDEX(Setup!$D$18:$D$22,MATCH(I168,Setup!$B$18:$B$22,0)),0))</f>
        <v>0</v>
      </c>
    </row>
    <row r="169" customFormat="false" ht="28.5" hidden="false" customHeight="true" outlineLevel="0" collapsed="false">
      <c r="A169" s="37" t="s">
        <v>595</v>
      </c>
      <c r="B169" s="6" t="s">
        <v>596</v>
      </c>
      <c r="C169" s="38" t="s">
        <v>117</v>
      </c>
      <c r="D169" s="39" t="s">
        <v>148</v>
      </c>
      <c r="E169" s="39"/>
      <c r="F169" s="39"/>
      <c r="G169" s="39"/>
      <c r="H169" s="39"/>
      <c r="I169" s="39"/>
      <c r="J169" s="40" t="s">
        <v>148</v>
      </c>
      <c r="K169" s="38" t="s">
        <v>463</v>
      </c>
      <c r="L169" s="38"/>
      <c r="M169" s="41" t="s">
        <v>464</v>
      </c>
      <c r="N169" s="38" t="s">
        <v>597</v>
      </c>
      <c r="O169" s="14" t="s">
        <v>598</v>
      </c>
      <c r="P169" s="36" t="n">
        <f aca="false">IFERROR(INDEX(Setup!$I$27:$I$36,MATCH($C169,Setup!$B$27:$B$36,0)),0)</f>
        <v>0</v>
      </c>
      <c r="Q169" s="36" t="n">
        <f aca="false">IF(E169="",0,IFERROR(INDEX(Setup!$D$18:$D$22,MATCH(E169,Setup!$B$18:$B$22,0)),0))</f>
        <v>0</v>
      </c>
      <c r="R169" s="36" t="n">
        <f aca="false">IF(F169="",0,IFERROR(INDEX(Setup!$D$18:$D$22,MATCH(F169,Setup!$B$18:$B$22,0)),0))</f>
        <v>0</v>
      </c>
      <c r="S169" s="36" t="n">
        <f aca="false">IF(G169="",0,IFERROR(INDEX(Setup!$D$18:$D$22,MATCH(G169,Setup!$B$18:$B$22,0)),0))</f>
        <v>0</v>
      </c>
      <c r="T169" s="36" t="n">
        <f aca="false">IF(H169="",0,IFERROR(INDEX(Setup!$D$18:$D$22,MATCH(H169,Setup!$B$18:$B$22,0)),0))</f>
        <v>0</v>
      </c>
      <c r="U169" s="36" t="n">
        <f aca="false">IF(I169="",0,IFERROR(INDEX(Setup!$D$18:$D$22,MATCH(I169,Setup!$B$18:$B$22,0)),0))</f>
        <v>0</v>
      </c>
    </row>
    <row r="170" customFormat="false" ht="28.5" hidden="false" customHeight="true" outlineLevel="0" collapsed="false">
      <c r="A170" s="37" t="s">
        <v>599</v>
      </c>
      <c r="B170" s="6" t="s">
        <v>600</v>
      </c>
      <c r="C170" s="38" t="s">
        <v>117</v>
      </c>
      <c r="D170" s="39" t="s">
        <v>156</v>
      </c>
      <c r="E170" s="39"/>
      <c r="F170" s="39"/>
      <c r="G170" s="39"/>
      <c r="H170" s="39"/>
      <c r="I170" s="39"/>
      <c r="J170" s="40" t="s">
        <v>156</v>
      </c>
      <c r="K170" s="38" t="s">
        <v>463</v>
      </c>
      <c r="L170" s="38"/>
      <c r="M170" s="41"/>
      <c r="N170" s="38" t="s">
        <v>151</v>
      </c>
      <c r="O170" s="14"/>
      <c r="P170" s="36" t="n">
        <f aca="false">IFERROR(INDEX(Setup!$I$27:$I$36,MATCH($C170,Setup!$B$27:$B$36,0)),0)</f>
        <v>0</v>
      </c>
      <c r="Q170" s="36" t="n">
        <f aca="false">IF(E170="",0,IFERROR(INDEX(Setup!$D$18:$D$22,MATCH(E170,Setup!$B$18:$B$22,0)),0))</f>
        <v>0</v>
      </c>
      <c r="R170" s="36" t="n">
        <f aca="false">IF(F170="",0,IFERROR(INDEX(Setup!$D$18:$D$22,MATCH(F170,Setup!$B$18:$B$22,0)),0))</f>
        <v>0</v>
      </c>
      <c r="S170" s="36" t="n">
        <f aca="false">IF(G170="",0,IFERROR(INDEX(Setup!$D$18:$D$22,MATCH(G170,Setup!$B$18:$B$22,0)),0))</f>
        <v>0</v>
      </c>
      <c r="T170" s="36" t="n">
        <f aca="false">IF(H170="",0,IFERROR(INDEX(Setup!$D$18:$D$22,MATCH(H170,Setup!$B$18:$B$22,0)),0))</f>
        <v>0</v>
      </c>
      <c r="U170" s="36" t="n">
        <f aca="false">IF(I170="",0,IFERROR(INDEX(Setup!$D$18:$D$22,MATCH(I170,Setup!$B$18:$B$22,0)),0))</f>
        <v>0</v>
      </c>
    </row>
    <row r="171" customFormat="false" ht="28.5" hidden="false" customHeight="true" outlineLevel="0" collapsed="false">
      <c r="A171" s="37" t="s">
        <v>601</v>
      </c>
      <c r="B171" s="6" t="s">
        <v>602</v>
      </c>
      <c r="C171" s="38" t="s">
        <v>117</v>
      </c>
      <c r="D171" s="39" t="s">
        <v>148</v>
      </c>
      <c r="E171" s="39"/>
      <c r="F171" s="39"/>
      <c r="G171" s="39"/>
      <c r="H171" s="39"/>
      <c r="I171" s="39"/>
      <c r="J171" s="40" t="s">
        <v>148</v>
      </c>
      <c r="K171" s="38" t="s">
        <v>387</v>
      </c>
      <c r="L171" s="38"/>
      <c r="M171" s="41"/>
      <c r="N171" s="38" t="s">
        <v>603</v>
      </c>
      <c r="O171" s="14"/>
      <c r="P171" s="36" t="n">
        <f aca="false">IFERROR(INDEX(Setup!$I$27:$I$36,MATCH($C171,Setup!$B$27:$B$36,0)),0)</f>
        <v>0</v>
      </c>
      <c r="Q171" s="36" t="n">
        <f aca="false">IF(E171="",0,IFERROR(INDEX(Setup!$D$18:$D$22,MATCH(E171,Setup!$B$18:$B$22,0)),0))</f>
        <v>0</v>
      </c>
      <c r="R171" s="36" t="n">
        <f aca="false">IF(F171="",0,IFERROR(INDEX(Setup!$D$18:$D$22,MATCH(F171,Setup!$B$18:$B$22,0)),0))</f>
        <v>0</v>
      </c>
      <c r="S171" s="36" t="n">
        <f aca="false">IF(G171="",0,IFERROR(INDEX(Setup!$D$18:$D$22,MATCH(G171,Setup!$B$18:$B$22,0)),0))</f>
        <v>0</v>
      </c>
      <c r="T171" s="36" t="n">
        <f aca="false">IF(H171="",0,IFERROR(INDEX(Setup!$D$18:$D$22,MATCH(H171,Setup!$B$18:$B$22,0)),0))</f>
        <v>0</v>
      </c>
      <c r="U171" s="36" t="n">
        <f aca="false">IF(I171="",0,IFERROR(INDEX(Setup!$D$18:$D$22,MATCH(I171,Setup!$B$18:$B$22,0)),0))</f>
        <v>0</v>
      </c>
    </row>
    <row r="172" customFormat="false" ht="15" hidden="false" customHeight="false" outlineLevel="0" collapsed="false">
      <c r="A172" s="34" t="s">
        <v>604</v>
      </c>
      <c r="B172" s="34" t="s">
        <v>605</v>
      </c>
      <c r="C172" s="35"/>
      <c r="D172" s="35"/>
      <c r="E172" s="35"/>
      <c r="F172" s="35"/>
      <c r="G172" s="35"/>
      <c r="H172" s="35"/>
      <c r="I172" s="35"/>
      <c r="J172" s="35"/>
      <c r="K172" s="35"/>
      <c r="L172" s="35"/>
      <c r="M172" s="35"/>
      <c r="N172" s="35"/>
      <c r="O172" s="35"/>
      <c r="P172" s="36" t="n">
        <f aca="false">IFERROR(INDEX(Setup!$I$27:$I$36,MATCH($C172,Setup!$B$27:$B$36,0)),0)</f>
        <v>0</v>
      </c>
      <c r="Q172" s="36" t="n">
        <f aca="false">IF(E172="",0,IFERROR(INDEX(Setup!$D$18:$D$22,MATCH(E172,Setup!$B$18:$B$22,0)),0))</f>
        <v>0</v>
      </c>
      <c r="R172" s="36" t="n">
        <f aca="false">IF(F172="",0,IFERROR(INDEX(Setup!$D$18:$D$22,MATCH(F172,Setup!$B$18:$B$22,0)),0))</f>
        <v>0</v>
      </c>
      <c r="S172" s="36" t="n">
        <f aca="false">IF(G172="",0,IFERROR(INDEX(Setup!$D$18:$D$22,MATCH(G172,Setup!$B$18:$B$22,0)),0))</f>
        <v>0</v>
      </c>
      <c r="T172" s="36" t="n">
        <f aca="false">IF(H172="",0,IFERROR(INDEX(Setup!$D$18:$D$22,MATCH(H172,Setup!$B$18:$B$22,0)),0))</f>
        <v>0</v>
      </c>
      <c r="U172" s="36" t="n">
        <f aca="false">IF(I172="",0,IFERROR(INDEX(Setup!$D$18:$D$22,MATCH(I172,Setup!$B$18:$B$22,0)),0))</f>
        <v>0</v>
      </c>
    </row>
    <row r="173" customFormat="false" ht="18" hidden="false" customHeight="true" outlineLevel="0" collapsed="false">
      <c r="A173" s="14" t="s">
        <v>606</v>
      </c>
      <c r="B173" s="14"/>
      <c r="C173" s="14"/>
      <c r="D173" s="39"/>
      <c r="E173" s="39"/>
      <c r="F173" s="39"/>
      <c r="G173" s="39"/>
      <c r="H173" s="39"/>
      <c r="I173" s="39"/>
      <c r="O173" s="14"/>
      <c r="P173" s="36" t="n">
        <f aca="false">IFERROR(INDEX(Setup!$I$27:$I$36,MATCH($C173,Setup!$B$27:$B$36,0)),0)</f>
        <v>0</v>
      </c>
      <c r="Q173" s="36" t="n">
        <f aca="false">IF(E173="",0,IFERROR(INDEX(Setup!$D$18:$D$22,MATCH(E173,Setup!$B$18:$B$22,0)),0))</f>
        <v>0</v>
      </c>
      <c r="R173" s="36" t="n">
        <f aca="false">IF(F173="",0,IFERROR(INDEX(Setup!$D$18:$D$22,MATCH(F173,Setup!$B$18:$B$22,0)),0))</f>
        <v>0</v>
      </c>
      <c r="S173" s="36" t="n">
        <f aca="false">IF(G173="",0,IFERROR(INDEX(Setup!$D$18:$D$22,MATCH(G173,Setup!$B$18:$B$22,0)),0))</f>
        <v>0</v>
      </c>
      <c r="T173" s="36" t="n">
        <f aca="false">IF(H173="",0,IFERROR(INDEX(Setup!$D$18:$D$22,MATCH(H173,Setup!$B$18:$B$22,0)),0))</f>
        <v>0</v>
      </c>
      <c r="U173" s="36" t="n">
        <f aca="false">IF(I173="",0,IFERROR(INDEX(Setup!$D$18:$D$22,MATCH(I173,Setup!$B$18:$B$22,0)),0))</f>
        <v>0</v>
      </c>
    </row>
    <row r="174" customFormat="false" ht="18" hidden="false" customHeight="true" outlineLevel="0" collapsed="false">
      <c r="A174" s="14" t="s">
        <v>607</v>
      </c>
      <c r="B174" s="14"/>
      <c r="C174" s="14"/>
      <c r="D174" s="39"/>
      <c r="E174" s="39"/>
      <c r="F174" s="39"/>
      <c r="G174" s="39"/>
      <c r="H174" s="39"/>
      <c r="I174" s="39"/>
      <c r="O174" s="14"/>
      <c r="P174" s="36" t="n">
        <f aca="false">IFERROR(INDEX(Setup!$I$27:$I$36,MATCH($C174,Setup!$B$27:$B$36,0)),0)</f>
        <v>0</v>
      </c>
      <c r="Q174" s="36" t="n">
        <f aca="false">IF(E174="",0,IFERROR(INDEX(Setup!$D$18:$D$22,MATCH(E174,Setup!$B$18:$B$22,0)),0))</f>
        <v>0</v>
      </c>
      <c r="R174" s="36" t="n">
        <f aca="false">IF(F174="",0,IFERROR(INDEX(Setup!$D$18:$D$22,MATCH(F174,Setup!$B$18:$B$22,0)),0))</f>
        <v>0</v>
      </c>
      <c r="S174" s="36" t="n">
        <f aca="false">IF(G174="",0,IFERROR(INDEX(Setup!$D$18:$D$22,MATCH(G174,Setup!$B$18:$B$22,0)),0))</f>
        <v>0</v>
      </c>
      <c r="T174" s="36" t="n">
        <f aca="false">IF(H174="",0,IFERROR(INDEX(Setup!$D$18:$D$22,MATCH(H174,Setup!$B$18:$B$22,0)),0))</f>
        <v>0</v>
      </c>
      <c r="U174" s="36" t="n">
        <f aca="false">IF(I174="",0,IFERROR(INDEX(Setup!$D$18:$D$22,MATCH(I174,Setup!$B$18:$B$22,0)),0))</f>
        <v>0</v>
      </c>
    </row>
    <row r="175" customFormat="false" ht="18" hidden="false" customHeight="true" outlineLevel="0" collapsed="false">
      <c r="A175" s="14" t="s">
        <v>608</v>
      </c>
      <c r="B175" s="14"/>
      <c r="C175" s="14"/>
      <c r="D175" s="39"/>
      <c r="E175" s="39"/>
      <c r="F175" s="39"/>
      <c r="G175" s="39"/>
      <c r="H175" s="39"/>
      <c r="I175" s="39"/>
      <c r="O175" s="14"/>
      <c r="P175" s="36" t="n">
        <f aca="false">IFERROR(INDEX(Setup!$I$27:$I$36,MATCH($C175,Setup!$B$27:$B$36,0)),0)</f>
        <v>0</v>
      </c>
      <c r="Q175" s="36" t="n">
        <f aca="false">IF(E175="",0,IFERROR(INDEX(Setup!$D$18:$D$22,MATCH(E175,Setup!$B$18:$B$22,0)),0))</f>
        <v>0</v>
      </c>
      <c r="R175" s="36" t="n">
        <f aca="false">IF(F175="",0,IFERROR(INDEX(Setup!$D$18:$D$22,MATCH(F175,Setup!$B$18:$B$22,0)),0))</f>
        <v>0</v>
      </c>
      <c r="S175" s="36" t="n">
        <f aca="false">IF(G175="",0,IFERROR(INDEX(Setup!$D$18:$D$22,MATCH(G175,Setup!$B$18:$B$22,0)),0))</f>
        <v>0</v>
      </c>
      <c r="T175" s="36" t="n">
        <f aca="false">IF(H175="",0,IFERROR(INDEX(Setup!$D$18:$D$22,MATCH(H175,Setup!$B$18:$B$22,0)),0))</f>
        <v>0</v>
      </c>
      <c r="U175" s="36" t="n">
        <f aca="false">IF(I175="",0,IFERROR(INDEX(Setup!$D$18:$D$22,MATCH(I175,Setup!$B$18:$B$22,0)),0))</f>
        <v>0</v>
      </c>
    </row>
    <row r="176" customFormat="false" ht="18" hidden="false" customHeight="true" outlineLevel="0" collapsed="false">
      <c r="A176" s="14" t="s">
        <v>609</v>
      </c>
      <c r="B176" s="14"/>
      <c r="C176" s="14"/>
      <c r="D176" s="39"/>
      <c r="E176" s="39"/>
      <c r="F176" s="39"/>
      <c r="G176" s="39"/>
      <c r="H176" s="39"/>
      <c r="I176" s="39"/>
      <c r="O176" s="14"/>
      <c r="P176" s="36" t="n">
        <f aca="false">IFERROR(INDEX(Setup!$I$27:$I$36,MATCH($C176,Setup!$B$27:$B$36,0)),0)</f>
        <v>0</v>
      </c>
      <c r="Q176" s="36" t="n">
        <f aca="false">IF(E176="",0,IFERROR(INDEX(Setup!$D$18:$D$22,MATCH(E176,Setup!$B$18:$B$22,0)),0))</f>
        <v>0</v>
      </c>
      <c r="R176" s="36" t="n">
        <f aca="false">IF(F176="",0,IFERROR(INDEX(Setup!$D$18:$D$22,MATCH(F176,Setup!$B$18:$B$22,0)),0))</f>
        <v>0</v>
      </c>
      <c r="S176" s="36" t="n">
        <f aca="false">IF(G176="",0,IFERROR(INDEX(Setup!$D$18:$D$22,MATCH(G176,Setup!$B$18:$B$22,0)),0))</f>
        <v>0</v>
      </c>
      <c r="T176" s="36" t="n">
        <f aca="false">IF(H176="",0,IFERROR(INDEX(Setup!$D$18:$D$22,MATCH(H176,Setup!$B$18:$B$22,0)),0))</f>
        <v>0</v>
      </c>
      <c r="U176" s="36" t="n">
        <f aca="false">IF(I176="",0,IFERROR(INDEX(Setup!$D$18:$D$22,MATCH(I176,Setup!$B$18:$B$22,0)),0))</f>
        <v>0</v>
      </c>
    </row>
    <row r="177" customFormat="false" ht="18" hidden="false" customHeight="true" outlineLevel="0" collapsed="false">
      <c r="A177" s="14" t="s">
        <v>610</v>
      </c>
      <c r="B177" s="14"/>
      <c r="C177" s="14"/>
      <c r="D177" s="39"/>
      <c r="E177" s="39"/>
      <c r="F177" s="39"/>
      <c r="G177" s="39"/>
      <c r="H177" s="39"/>
      <c r="I177" s="39"/>
      <c r="O177" s="14"/>
      <c r="P177" s="36" t="n">
        <f aca="false">IFERROR(INDEX(Setup!$I$27:$I$36,MATCH($C177,Setup!$B$27:$B$36,0)),0)</f>
        <v>0</v>
      </c>
      <c r="Q177" s="36" t="n">
        <f aca="false">IF(E177="",0,IFERROR(INDEX(Setup!$D$18:$D$22,MATCH(E177,Setup!$B$18:$B$22,0)),0))</f>
        <v>0</v>
      </c>
      <c r="R177" s="36" t="n">
        <f aca="false">IF(F177="",0,IFERROR(INDEX(Setup!$D$18:$D$22,MATCH(F177,Setup!$B$18:$B$22,0)),0))</f>
        <v>0</v>
      </c>
      <c r="S177" s="36" t="n">
        <f aca="false">IF(G177="",0,IFERROR(INDEX(Setup!$D$18:$D$22,MATCH(G177,Setup!$B$18:$B$22,0)),0))</f>
        <v>0</v>
      </c>
      <c r="T177" s="36" t="n">
        <f aca="false">IF(H177="",0,IFERROR(INDEX(Setup!$D$18:$D$22,MATCH(H177,Setup!$B$18:$B$22,0)),0))</f>
        <v>0</v>
      </c>
      <c r="U177" s="36" t="n">
        <f aca="false">IF(I177="",0,IFERROR(INDEX(Setup!$D$18:$D$22,MATCH(I177,Setup!$B$18:$B$22,0)),0))</f>
        <v>0</v>
      </c>
    </row>
    <row r="178" customFormat="false" ht="18" hidden="false" customHeight="true" outlineLevel="0" collapsed="false">
      <c r="A178" s="14" t="s">
        <v>611</v>
      </c>
      <c r="B178" s="14"/>
      <c r="C178" s="14"/>
      <c r="D178" s="39"/>
      <c r="E178" s="39"/>
      <c r="F178" s="39"/>
      <c r="G178" s="39"/>
      <c r="H178" s="39"/>
      <c r="I178" s="39"/>
      <c r="O178" s="14"/>
      <c r="P178" s="36" t="n">
        <f aca="false">IFERROR(INDEX(Setup!$I$27:$I$36,MATCH($C178,Setup!$B$27:$B$36,0)),0)</f>
        <v>0</v>
      </c>
      <c r="Q178" s="36" t="n">
        <f aca="false">IF(E178="",0,IFERROR(INDEX(Setup!$D$18:$D$22,MATCH(E178,Setup!$B$18:$B$22,0)),0))</f>
        <v>0</v>
      </c>
      <c r="R178" s="36" t="n">
        <f aca="false">IF(F178="",0,IFERROR(INDEX(Setup!$D$18:$D$22,MATCH(F178,Setup!$B$18:$B$22,0)),0))</f>
        <v>0</v>
      </c>
      <c r="S178" s="36" t="n">
        <f aca="false">IF(G178="",0,IFERROR(INDEX(Setup!$D$18:$D$22,MATCH(G178,Setup!$B$18:$B$22,0)),0))</f>
        <v>0</v>
      </c>
      <c r="T178" s="36" t="n">
        <f aca="false">IF(H178="",0,IFERROR(INDEX(Setup!$D$18:$D$22,MATCH(H178,Setup!$B$18:$B$22,0)),0))</f>
        <v>0</v>
      </c>
      <c r="U178" s="36" t="n">
        <f aca="false">IF(I178="",0,IFERROR(INDEX(Setup!$D$18:$D$22,MATCH(I178,Setup!$B$18:$B$22,0)),0))</f>
        <v>0</v>
      </c>
    </row>
    <row r="179" customFormat="false" ht="18" hidden="false" customHeight="true" outlineLevel="0" collapsed="false">
      <c r="A179" s="14" t="s">
        <v>612</v>
      </c>
      <c r="B179" s="14"/>
      <c r="C179" s="14"/>
      <c r="D179" s="39"/>
      <c r="E179" s="39"/>
      <c r="F179" s="39"/>
      <c r="G179" s="39"/>
      <c r="H179" s="39"/>
      <c r="I179" s="39"/>
      <c r="O179" s="14"/>
      <c r="P179" s="36" t="n">
        <f aca="false">IFERROR(INDEX(Setup!$I$27:$I$36,MATCH($C179,Setup!$B$27:$B$36,0)),0)</f>
        <v>0</v>
      </c>
      <c r="Q179" s="36" t="n">
        <f aca="false">IF(E179="",0,IFERROR(INDEX(Setup!$D$18:$D$22,MATCH(E179,Setup!$B$18:$B$22,0)),0))</f>
        <v>0</v>
      </c>
      <c r="R179" s="36" t="n">
        <f aca="false">IF(F179="",0,IFERROR(INDEX(Setup!$D$18:$D$22,MATCH(F179,Setup!$B$18:$B$22,0)),0))</f>
        <v>0</v>
      </c>
      <c r="S179" s="36" t="n">
        <f aca="false">IF(G179="",0,IFERROR(INDEX(Setup!$D$18:$D$22,MATCH(G179,Setup!$B$18:$B$22,0)),0))</f>
        <v>0</v>
      </c>
      <c r="T179" s="36" t="n">
        <f aca="false">IF(H179="",0,IFERROR(INDEX(Setup!$D$18:$D$22,MATCH(H179,Setup!$B$18:$B$22,0)),0))</f>
        <v>0</v>
      </c>
      <c r="U179" s="36" t="n">
        <f aca="false">IF(I179="",0,IFERROR(INDEX(Setup!$D$18:$D$22,MATCH(I179,Setup!$B$18:$B$22,0)),0))</f>
        <v>0</v>
      </c>
    </row>
    <row r="180" customFormat="false" ht="18" hidden="false" customHeight="true" outlineLevel="0" collapsed="false">
      <c r="A180" s="14" t="s">
        <v>613</v>
      </c>
      <c r="B180" s="14"/>
      <c r="C180" s="14"/>
      <c r="D180" s="39"/>
      <c r="E180" s="39"/>
      <c r="F180" s="39"/>
      <c r="G180" s="39"/>
      <c r="H180" s="39"/>
      <c r="I180" s="39"/>
      <c r="O180" s="14"/>
      <c r="P180" s="36" t="n">
        <f aca="false">IFERROR(INDEX(Setup!$I$27:$I$36,MATCH($C180,Setup!$B$27:$B$36,0)),0)</f>
        <v>0</v>
      </c>
      <c r="Q180" s="36" t="n">
        <f aca="false">IF(E180="",0,IFERROR(INDEX(Setup!$D$18:$D$22,MATCH(E180,Setup!$B$18:$B$22,0)),0))</f>
        <v>0</v>
      </c>
      <c r="R180" s="36" t="n">
        <f aca="false">IF(F180="",0,IFERROR(INDEX(Setup!$D$18:$D$22,MATCH(F180,Setup!$B$18:$B$22,0)),0))</f>
        <v>0</v>
      </c>
      <c r="S180" s="36" t="n">
        <f aca="false">IF(G180="",0,IFERROR(INDEX(Setup!$D$18:$D$22,MATCH(G180,Setup!$B$18:$B$22,0)),0))</f>
        <v>0</v>
      </c>
      <c r="T180" s="36" t="n">
        <f aca="false">IF(H180="",0,IFERROR(INDEX(Setup!$D$18:$D$22,MATCH(H180,Setup!$B$18:$B$22,0)),0))</f>
        <v>0</v>
      </c>
      <c r="U180" s="36" t="n">
        <f aca="false">IF(I180="",0,IFERROR(INDEX(Setup!$D$18:$D$22,MATCH(I180,Setup!$B$18:$B$22,0)),0))</f>
        <v>0</v>
      </c>
    </row>
    <row r="181" customFormat="false" ht="18" hidden="false" customHeight="true" outlineLevel="0" collapsed="false">
      <c r="A181" s="14" t="s">
        <v>614</v>
      </c>
      <c r="B181" s="14"/>
      <c r="C181" s="14"/>
      <c r="D181" s="39"/>
      <c r="E181" s="39"/>
      <c r="F181" s="39"/>
      <c r="G181" s="39"/>
      <c r="H181" s="39"/>
      <c r="I181" s="39"/>
      <c r="O181" s="14"/>
      <c r="P181" s="36" t="n">
        <f aca="false">IFERROR(INDEX(Setup!$I$27:$I$36,MATCH($C181,Setup!$B$27:$B$36,0)),0)</f>
        <v>0</v>
      </c>
      <c r="Q181" s="36" t="n">
        <f aca="false">IF(E181="",0,IFERROR(INDEX(Setup!$D$18:$D$22,MATCH(E181,Setup!$B$18:$B$22,0)),0))</f>
        <v>0</v>
      </c>
      <c r="R181" s="36" t="n">
        <f aca="false">IF(F181="",0,IFERROR(INDEX(Setup!$D$18:$D$22,MATCH(F181,Setup!$B$18:$B$22,0)),0))</f>
        <v>0</v>
      </c>
      <c r="S181" s="36" t="n">
        <f aca="false">IF(G181="",0,IFERROR(INDEX(Setup!$D$18:$D$22,MATCH(G181,Setup!$B$18:$B$22,0)),0))</f>
        <v>0</v>
      </c>
      <c r="T181" s="36" t="n">
        <f aca="false">IF(H181="",0,IFERROR(INDEX(Setup!$D$18:$D$22,MATCH(H181,Setup!$B$18:$B$22,0)),0))</f>
        <v>0</v>
      </c>
      <c r="U181" s="36" t="n">
        <f aca="false">IF(I181="",0,IFERROR(INDEX(Setup!$D$18:$D$22,MATCH(I181,Setup!$B$18:$B$22,0)),0))</f>
        <v>0</v>
      </c>
    </row>
    <row r="182" customFormat="false" ht="18" hidden="false" customHeight="true" outlineLevel="0" collapsed="false">
      <c r="A182" s="14" t="s">
        <v>615</v>
      </c>
      <c r="B182" s="14"/>
      <c r="C182" s="14"/>
      <c r="D182" s="39"/>
      <c r="E182" s="39"/>
      <c r="F182" s="39"/>
      <c r="G182" s="39"/>
      <c r="H182" s="39"/>
      <c r="I182" s="39"/>
      <c r="O182" s="14"/>
      <c r="P182" s="36" t="n">
        <f aca="false">IFERROR(INDEX(Setup!$I$27:$I$36,MATCH($C182,Setup!$B$27:$B$36,0)),0)</f>
        <v>0</v>
      </c>
      <c r="Q182" s="36" t="n">
        <f aca="false">IF(E182="",0,IFERROR(INDEX(Setup!$D$18:$D$22,MATCH(E182,Setup!$B$18:$B$22,0)),0))</f>
        <v>0</v>
      </c>
      <c r="R182" s="36" t="n">
        <f aca="false">IF(F182="",0,IFERROR(INDEX(Setup!$D$18:$D$22,MATCH(F182,Setup!$B$18:$B$22,0)),0))</f>
        <v>0</v>
      </c>
      <c r="S182" s="36" t="n">
        <f aca="false">IF(G182="",0,IFERROR(INDEX(Setup!$D$18:$D$22,MATCH(G182,Setup!$B$18:$B$22,0)),0))</f>
        <v>0</v>
      </c>
      <c r="T182" s="36" t="n">
        <f aca="false">IF(H182="",0,IFERROR(INDEX(Setup!$D$18:$D$22,MATCH(H182,Setup!$B$18:$B$22,0)),0))</f>
        <v>0</v>
      </c>
      <c r="U182" s="36" t="n">
        <f aca="false">IF(I182="",0,IFERROR(INDEX(Setup!$D$18:$D$22,MATCH(I182,Setup!$B$18:$B$22,0)),0))</f>
        <v>0</v>
      </c>
    </row>
    <row r="183" customFormat="false" ht="18" hidden="false" customHeight="true" outlineLevel="0" collapsed="false">
      <c r="A183" s="14" t="s">
        <v>616</v>
      </c>
      <c r="B183" s="14"/>
      <c r="C183" s="14"/>
      <c r="D183" s="39"/>
      <c r="E183" s="39"/>
      <c r="F183" s="39"/>
      <c r="G183" s="39"/>
      <c r="H183" s="39"/>
      <c r="I183" s="39"/>
      <c r="O183" s="14"/>
      <c r="P183" s="36" t="n">
        <f aca="false">IFERROR(INDEX(Setup!$I$27:$I$36,MATCH($C183,Setup!$B$27:$B$36,0)),0)</f>
        <v>0</v>
      </c>
      <c r="Q183" s="36" t="n">
        <f aca="false">IF(E183="",0,IFERROR(INDEX(Setup!$D$18:$D$22,MATCH(E183,Setup!$B$18:$B$22,0)),0))</f>
        <v>0</v>
      </c>
      <c r="R183" s="36" t="n">
        <f aca="false">IF(F183="",0,IFERROR(INDEX(Setup!$D$18:$D$22,MATCH(F183,Setup!$B$18:$B$22,0)),0))</f>
        <v>0</v>
      </c>
      <c r="S183" s="36" t="n">
        <f aca="false">IF(G183="",0,IFERROR(INDEX(Setup!$D$18:$D$22,MATCH(G183,Setup!$B$18:$B$22,0)),0))</f>
        <v>0</v>
      </c>
      <c r="T183" s="36" t="n">
        <f aca="false">IF(H183="",0,IFERROR(INDEX(Setup!$D$18:$D$22,MATCH(H183,Setup!$B$18:$B$22,0)),0))</f>
        <v>0</v>
      </c>
      <c r="U183" s="36" t="n">
        <f aca="false">IF(I183="",0,IFERROR(INDEX(Setup!$D$18:$D$22,MATCH(I183,Setup!$B$18:$B$22,0)),0))</f>
        <v>0</v>
      </c>
    </row>
    <row r="184" customFormat="false" ht="18" hidden="false" customHeight="true" outlineLevel="0" collapsed="false">
      <c r="A184" s="14" t="s">
        <v>617</v>
      </c>
      <c r="B184" s="14"/>
      <c r="C184" s="14"/>
      <c r="D184" s="39"/>
      <c r="E184" s="39"/>
      <c r="F184" s="39"/>
      <c r="G184" s="39"/>
      <c r="H184" s="39"/>
      <c r="I184" s="39"/>
      <c r="O184" s="14"/>
      <c r="P184" s="36" t="n">
        <f aca="false">IFERROR(INDEX(Setup!$I$27:$I$36,MATCH($C184,Setup!$B$27:$B$36,0)),0)</f>
        <v>0</v>
      </c>
      <c r="Q184" s="36" t="n">
        <f aca="false">IF(E184="",0,IFERROR(INDEX(Setup!$D$18:$D$22,MATCH(E184,Setup!$B$18:$B$22,0)),0))</f>
        <v>0</v>
      </c>
      <c r="R184" s="36" t="n">
        <f aca="false">IF(F184="",0,IFERROR(INDEX(Setup!$D$18:$D$22,MATCH(F184,Setup!$B$18:$B$22,0)),0))</f>
        <v>0</v>
      </c>
      <c r="S184" s="36" t="n">
        <f aca="false">IF(G184="",0,IFERROR(INDEX(Setup!$D$18:$D$22,MATCH(G184,Setup!$B$18:$B$22,0)),0))</f>
        <v>0</v>
      </c>
      <c r="T184" s="36" t="n">
        <f aca="false">IF(H184="",0,IFERROR(INDEX(Setup!$D$18:$D$22,MATCH(H184,Setup!$B$18:$B$22,0)),0))</f>
        <v>0</v>
      </c>
      <c r="U184" s="36" t="n">
        <f aca="false">IF(I184="",0,IFERROR(INDEX(Setup!$D$18:$D$22,MATCH(I184,Setup!$B$18:$B$22,0)),0))</f>
        <v>0</v>
      </c>
    </row>
    <row r="185" customFormat="false" ht="18" hidden="false" customHeight="true" outlineLevel="0" collapsed="false">
      <c r="A185" s="14" t="s">
        <v>618</v>
      </c>
      <c r="B185" s="14"/>
      <c r="C185" s="14"/>
      <c r="D185" s="39"/>
      <c r="E185" s="39"/>
      <c r="F185" s="39"/>
      <c r="G185" s="39"/>
      <c r="H185" s="39"/>
      <c r="I185" s="39"/>
      <c r="O185" s="14"/>
      <c r="P185" s="36" t="n">
        <f aca="false">IFERROR(INDEX(Setup!$I$27:$I$36,MATCH($C185,Setup!$B$27:$B$36,0)),0)</f>
        <v>0</v>
      </c>
      <c r="Q185" s="36" t="n">
        <f aca="false">IF(E185="",0,IFERROR(INDEX(Setup!$D$18:$D$22,MATCH(E185,Setup!$B$18:$B$22,0)),0))</f>
        <v>0</v>
      </c>
      <c r="R185" s="36" t="n">
        <f aca="false">IF(F185="",0,IFERROR(INDEX(Setup!$D$18:$D$22,MATCH(F185,Setup!$B$18:$B$22,0)),0))</f>
        <v>0</v>
      </c>
      <c r="S185" s="36" t="n">
        <f aca="false">IF(G185="",0,IFERROR(INDEX(Setup!$D$18:$D$22,MATCH(G185,Setup!$B$18:$B$22,0)),0))</f>
        <v>0</v>
      </c>
      <c r="T185" s="36" t="n">
        <f aca="false">IF(H185="",0,IFERROR(INDEX(Setup!$D$18:$D$22,MATCH(H185,Setup!$B$18:$B$22,0)),0))</f>
        <v>0</v>
      </c>
      <c r="U185" s="36" t="n">
        <f aca="false">IF(I185="",0,IFERROR(INDEX(Setup!$D$18:$D$22,MATCH(I185,Setup!$B$18:$B$22,0)),0))</f>
        <v>0</v>
      </c>
    </row>
    <row r="186" customFormat="false" ht="18" hidden="false" customHeight="true" outlineLevel="0" collapsed="false">
      <c r="A186" s="14" t="s">
        <v>619</v>
      </c>
      <c r="B186" s="14"/>
      <c r="C186" s="14"/>
      <c r="D186" s="39"/>
      <c r="E186" s="39"/>
      <c r="F186" s="39"/>
      <c r="G186" s="39"/>
      <c r="H186" s="39"/>
      <c r="I186" s="39"/>
      <c r="O186" s="14"/>
      <c r="P186" s="36" t="n">
        <f aca="false">IFERROR(INDEX(Setup!$I$27:$I$36,MATCH($C186,Setup!$B$27:$B$36,0)),0)</f>
        <v>0</v>
      </c>
      <c r="Q186" s="36" t="n">
        <f aca="false">IF(E186="",0,IFERROR(INDEX(Setup!$D$18:$D$22,MATCH(E186,Setup!$B$18:$B$22,0)),0))</f>
        <v>0</v>
      </c>
      <c r="R186" s="36" t="n">
        <f aca="false">IF(F186="",0,IFERROR(INDEX(Setup!$D$18:$D$22,MATCH(F186,Setup!$B$18:$B$22,0)),0))</f>
        <v>0</v>
      </c>
      <c r="S186" s="36" t="n">
        <f aca="false">IF(G186="",0,IFERROR(INDEX(Setup!$D$18:$D$22,MATCH(G186,Setup!$B$18:$B$22,0)),0))</f>
        <v>0</v>
      </c>
      <c r="T186" s="36" t="n">
        <f aca="false">IF(H186="",0,IFERROR(INDEX(Setup!$D$18:$D$22,MATCH(H186,Setup!$B$18:$B$22,0)),0))</f>
        <v>0</v>
      </c>
      <c r="U186" s="36" t="n">
        <f aca="false">IF(I186="",0,IFERROR(INDEX(Setup!$D$18:$D$22,MATCH(I186,Setup!$B$18:$B$22,0)),0))</f>
        <v>0</v>
      </c>
    </row>
    <row r="187" customFormat="false" ht="18" hidden="false" customHeight="true" outlineLevel="0" collapsed="false">
      <c r="A187" s="14" t="s">
        <v>620</v>
      </c>
      <c r="B187" s="14"/>
      <c r="C187" s="14"/>
      <c r="D187" s="39"/>
      <c r="E187" s="39"/>
      <c r="F187" s="39"/>
      <c r="G187" s="39"/>
      <c r="H187" s="39"/>
      <c r="I187" s="39"/>
      <c r="O187" s="14"/>
      <c r="P187" s="36" t="n">
        <f aca="false">IFERROR(INDEX(Setup!$I$27:$I$36,MATCH($C187,Setup!$B$27:$B$36,0)),0)</f>
        <v>0</v>
      </c>
      <c r="Q187" s="36" t="n">
        <f aca="false">IF(E187="",0,IFERROR(INDEX(Setup!$D$18:$D$22,MATCH(E187,Setup!$B$18:$B$22,0)),0))</f>
        <v>0</v>
      </c>
      <c r="R187" s="36" t="n">
        <f aca="false">IF(F187="",0,IFERROR(INDEX(Setup!$D$18:$D$22,MATCH(F187,Setup!$B$18:$B$22,0)),0))</f>
        <v>0</v>
      </c>
      <c r="S187" s="36" t="n">
        <f aca="false">IF(G187="",0,IFERROR(INDEX(Setup!$D$18:$D$22,MATCH(G187,Setup!$B$18:$B$22,0)),0))</f>
        <v>0</v>
      </c>
      <c r="T187" s="36" t="n">
        <f aca="false">IF(H187="",0,IFERROR(INDEX(Setup!$D$18:$D$22,MATCH(H187,Setup!$B$18:$B$22,0)),0))</f>
        <v>0</v>
      </c>
      <c r="U187" s="36" t="n">
        <f aca="false">IF(I187="",0,IFERROR(INDEX(Setup!$D$18:$D$22,MATCH(I187,Setup!$B$18:$B$22,0)),0))</f>
        <v>0</v>
      </c>
    </row>
    <row r="188" customFormat="false" ht="18" hidden="false" customHeight="true" outlineLevel="0" collapsed="false">
      <c r="A188" s="14" t="s">
        <v>621</v>
      </c>
      <c r="B188" s="14"/>
      <c r="C188" s="14"/>
      <c r="D188" s="39"/>
      <c r="E188" s="39"/>
      <c r="F188" s="39"/>
      <c r="G188" s="39"/>
      <c r="H188" s="39"/>
      <c r="I188" s="39"/>
      <c r="O188" s="14"/>
      <c r="P188" s="36" t="n">
        <f aca="false">IFERROR(INDEX(Setup!$I$27:$I$36,MATCH($C188,Setup!$B$27:$B$36,0)),0)</f>
        <v>0</v>
      </c>
      <c r="Q188" s="36" t="n">
        <f aca="false">IF(E188="",0,IFERROR(INDEX(Setup!$D$18:$D$22,MATCH(E188,Setup!$B$18:$B$22,0)),0))</f>
        <v>0</v>
      </c>
      <c r="R188" s="36" t="n">
        <f aca="false">IF(F188="",0,IFERROR(INDEX(Setup!$D$18:$D$22,MATCH(F188,Setup!$B$18:$B$22,0)),0))</f>
        <v>0</v>
      </c>
      <c r="S188" s="36" t="n">
        <f aca="false">IF(G188="",0,IFERROR(INDEX(Setup!$D$18:$D$22,MATCH(G188,Setup!$B$18:$B$22,0)),0))</f>
        <v>0</v>
      </c>
      <c r="T188" s="36" t="n">
        <f aca="false">IF(H188="",0,IFERROR(INDEX(Setup!$D$18:$D$22,MATCH(H188,Setup!$B$18:$B$22,0)),0))</f>
        <v>0</v>
      </c>
      <c r="U188" s="36" t="n">
        <f aca="false">IF(I188="",0,IFERROR(INDEX(Setup!$D$18:$D$22,MATCH(I188,Setup!$B$18:$B$22,0)),0))</f>
        <v>0</v>
      </c>
    </row>
    <row r="189" customFormat="false" ht="18" hidden="false" customHeight="true" outlineLevel="0" collapsed="false">
      <c r="A189" s="14" t="s">
        <v>622</v>
      </c>
      <c r="B189" s="14"/>
      <c r="C189" s="14"/>
      <c r="D189" s="39"/>
      <c r="E189" s="39"/>
      <c r="F189" s="39"/>
      <c r="G189" s="39"/>
      <c r="H189" s="39"/>
      <c r="I189" s="39"/>
      <c r="O189" s="14"/>
      <c r="P189" s="36" t="n">
        <f aca="false">IFERROR(INDEX(Setup!$I$27:$I$36,MATCH($C189,Setup!$B$27:$B$36,0)),0)</f>
        <v>0</v>
      </c>
      <c r="Q189" s="36" t="n">
        <f aca="false">IF(E189="",0,IFERROR(INDEX(Setup!$D$18:$D$22,MATCH(E189,Setup!$B$18:$B$22,0)),0))</f>
        <v>0</v>
      </c>
      <c r="R189" s="36" t="n">
        <f aca="false">IF(F189="",0,IFERROR(INDEX(Setup!$D$18:$D$22,MATCH(F189,Setup!$B$18:$B$22,0)),0))</f>
        <v>0</v>
      </c>
      <c r="S189" s="36" t="n">
        <f aca="false">IF(G189="",0,IFERROR(INDEX(Setup!$D$18:$D$22,MATCH(G189,Setup!$B$18:$B$22,0)),0))</f>
        <v>0</v>
      </c>
      <c r="T189" s="36" t="n">
        <f aca="false">IF(H189="",0,IFERROR(INDEX(Setup!$D$18:$D$22,MATCH(H189,Setup!$B$18:$B$22,0)),0))</f>
        <v>0</v>
      </c>
      <c r="U189" s="36" t="n">
        <f aca="false">IF(I189="",0,IFERROR(INDEX(Setup!$D$18:$D$22,MATCH(I189,Setup!$B$18:$B$22,0)),0))</f>
        <v>0</v>
      </c>
    </row>
    <row r="190" customFormat="false" ht="18" hidden="false" customHeight="true" outlineLevel="0" collapsed="false">
      <c r="A190" s="14" t="s">
        <v>623</v>
      </c>
      <c r="B190" s="14"/>
      <c r="C190" s="14"/>
      <c r="D190" s="39"/>
      <c r="E190" s="39"/>
      <c r="F190" s="39"/>
      <c r="G190" s="39"/>
      <c r="H190" s="39"/>
      <c r="I190" s="39"/>
      <c r="O190" s="14"/>
      <c r="P190" s="36" t="n">
        <f aca="false">IFERROR(INDEX(Setup!$I$27:$I$36,MATCH($C190,Setup!$B$27:$B$36,0)),0)</f>
        <v>0</v>
      </c>
      <c r="Q190" s="36" t="n">
        <f aca="false">IF(E190="",0,IFERROR(INDEX(Setup!$D$18:$D$22,MATCH(E190,Setup!$B$18:$B$22,0)),0))</f>
        <v>0</v>
      </c>
      <c r="R190" s="36" t="n">
        <f aca="false">IF(F190="",0,IFERROR(INDEX(Setup!$D$18:$D$22,MATCH(F190,Setup!$B$18:$B$22,0)),0))</f>
        <v>0</v>
      </c>
      <c r="S190" s="36" t="n">
        <f aca="false">IF(G190="",0,IFERROR(INDEX(Setup!$D$18:$D$22,MATCH(G190,Setup!$B$18:$B$22,0)),0))</f>
        <v>0</v>
      </c>
      <c r="T190" s="36" t="n">
        <f aca="false">IF(H190="",0,IFERROR(INDEX(Setup!$D$18:$D$22,MATCH(H190,Setup!$B$18:$B$22,0)),0))</f>
        <v>0</v>
      </c>
      <c r="U190" s="36" t="n">
        <f aca="false">IF(I190="",0,IFERROR(INDEX(Setup!$D$18:$D$22,MATCH(I190,Setup!$B$18:$B$22,0)),0))</f>
        <v>0</v>
      </c>
    </row>
    <row r="191" customFormat="false" ht="18" hidden="false" customHeight="true" outlineLevel="0" collapsed="false">
      <c r="A191" s="14" t="s">
        <v>624</v>
      </c>
      <c r="B191" s="14"/>
      <c r="C191" s="14"/>
      <c r="D191" s="39"/>
      <c r="E191" s="39"/>
      <c r="F191" s="39"/>
      <c r="G191" s="39"/>
      <c r="H191" s="39"/>
      <c r="I191" s="39"/>
      <c r="O191" s="14"/>
      <c r="P191" s="36" t="n">
        <f aca="false">IFERROR(INDEX(Setup!$I$27:$I$36,MATCH($C191,Setup!$B$27:$B$36,0)),0)</f>
        <v>0</v>
      </c>
      <c r="Q191" s="36" t="n">
        <f aca="false">IF(E191="",0,IFERROR(INDEX(Setup!$D$18:$D$22,MATCH(E191,Setup!$B$18:$B$22,0)),0))</f>
        <v>0</v>
      </c>
      <c r="R191" s="36" t="n">
        <f aca="false">IF(F191="",0,IFERROR(INDEX(Setup!$D$18:$D$22,MATCH(F191,Setup!$B$18:$B$22,0)),0))</f>
        <v>0</v>
      </c>
      <c r="S191" s="36" t="n">
        <f aca="false">IF(G191="",0,IFERROR(INDEX(Setup!$D$18:$D$22,MATCH(G191,Setup!$B$18:$B$22,0)),0))</f>
        <v>0</v>
      </c>
      <c r="T191" s="36" t="n">
        <f aca="false">IF(H191="",0,IFERROR(INDEX(Setup!$D$18:$D$22,MATCH(H191,Setup!$B$18:$B$22,0)),0))</f>
        <v>0</v>
      </c>
      <c r="U191" s="36" t="n">
        <f aca="false">IF(I191="",0,IFERROR(INDEX(Setup!$D$18:$D$22,MATCH(I191,Setup!$B$18:$B$22,0)),0))</f>
        <v>0</v>
      </c>
    </row>
    <row r="192" customFormat="false" ht="18" hidden="false" customHeight="true" outlineLevel="0" collapsed="false">
      <c r="A192" s="14" t="s">
        <v>625</v>
      </c>
      <c r="B192" s="14"/>
      <c r="C192" s="14"/>
      <c r="D192" s="39"/>
      <c r="E192" s="39"/>
      <c r="F192" s="39"/>
      <c r="G192" s="39"/>
      <c r="H192" s="39"/>
      <c r="I192" s="39"/>
      <c r="O192" s="14"/>
      <c r="P192" s="36" t="n">
        <f aca="false">IFERROR(INDEX(Setup!$I$27:$I$36,MATCH($C192,Setup!$B$27:$B$36,0)),0)</f>
        <v>0</v>
      </c>
      <c r="Q192" s="36" t="n">
        <f aca="false">IF(E192="",0,IFERROR(INDEX(Setup!$D$18:$D$22,MATCH(E192,Setup!$B$18:$B$22,0)),0))</f>
        <v>0</v>
      </c>
      <c r="R192" s="36" t="n">
        <f aca="false">IF(F192="",0,IFERROR(INDEX(Setup!$D$18:$D$22,MATCH(F192,Setup!$B$18:$B$22,0)),0))</f>
        <v>0</v>
      </c>
      <c r="S192" s="36" t="n">
        <f aca="false">IF(G192="",0,IFERROR(INDEX(Setup!$D$18:$D$22,MATCH(G192,Setup!$B$18:$B$22,0)),0))</f>
        <v>0</v>
      </c>
      <c r="T192" s="36" t="n">
        <f aca="false">IF(H192="",0,IFERROR(INDEX(Setup!$D$18:$D$22,MATCH(H192,Setup!$B$18:$B$22,0)),0))</f>
        <v>0</v>
      </c>
      <c r="U192" s="36" t="n">
        <f aca="false">IF(I192="",0,IFERROR(INDEX(Setup!$D$18:$D$22,MATCH(I192,Setup!$B$18:$B$22,0)),0))</f>
        <v>0</v>
      </c>
    </row>
    <row r="193" customFormat="false" ht="15" hidden="false" customHeight="false" outlineLevel="0" collapsed="false">
      <c r="P193" s="36" t="n">
        <f aca="false">IFERROR(INDEX(Setup!$I$27:$I$36,MATCH($C193,Setup!$B$27:$B$36,0)),0)</f>
        <v>0</v>
      </c>
      <c r="Q193" s="36" t="n">
        <f aca="false">IF(E193="",0,IFERROR(INDEX(Setup!$D$18:$D$22,MATCH(E193,Setup!$B$18:$B$22,0)),0))</f>
        <v>0</v>
      </c>
      <c r="R193" s="36" t="n">
        <f aca="false">IF(F193="",0,IFERROR(INDEX(Setup!$D$18:$D$22,MATCH(F193,Setup!$B$18:$B$22,0)),0))</f>
        <v>0</v>
      </c>
      <c r="S193" s="36" t="n">
        <f aca="false">IF(G193="",0,IFERROR(INDEX(Setup!$D$18:$D$22,MATCH(G193,Setup!$B$18:$B$22,0)),0))</f>
        <v>0</v>
      </c>
      <c r="T193" s="36" t="n">
        <f aca="false">IF(H193="",0,IFERROR(INDEX(Setup!$D$18:$D$22,MATCH(H193,Setup!$B$18:$B$22,0)),0))</f>
        <v>0</v>
      </c>
      <c r="U193" s="36" t="n">
        <f aca="false">IF(I193="",0,IFERROR(INDEX(Setup!$D$18:$D$22,MATCH(I193,Setup!$B$18:$B$22,0)),0))</f>
        <v>0</v>
      </c>
    </row>
    <row r="194" customFormat="false" ht="15" hidden="false" customHeight="false" outlineLevel="0" collapsed="false">
      <c r="P194" s="36" t="n">
        <f aca="false">IFERROR(INDEX(Setup!$I$27:$I$36,MATCH($C194,Setup!$B$27:$B$36,0)),0)</f>
        <v>0</v>
      </c>
      <c r="Q194" s="36" t="n">
        <f aca="false">IF(E194="",0,IFERROR(INDEX(Setup!$D$18:$D$22,MATCH(E194,Setup!$B$18:$B$22,0)),0))</f>
        <v>0</v>
      </c>
      <c r="R194" s="36" t="n">
        <f aca="false">IF(F194="",0,IFERROR(INDEX(Setup!$D$18:$D$22,MATCH(F194,Setup!$B$18:$B$22,0)),0))</f>
        <v>0</v>
      </c>
      <c r="S194" s="36" t="n">
        <f aca="false">IF(G194="",0,IFERROR(INDEX(Setup!$D$18:$D$22,MATCH(G194,Setup!$B$18:$B$22,0)),0))</f>
        <v>0</v>
      </c>
      <c r="T194" s="36" t="n">
        <f aca="false">IF(H194="",0,IFERROR(INDEX(Setup!$D$18:$D$22,MATCH(H194,Setup!$B$18:$B$22,0)),0))</f>
        <v>0</v>
      </c>
      <c r="U194" s="36" t="n">
        <f aca="false">IF(I194="",0,IFERROR(INDEX(Setup!$D$18:$D$22,MATCH(I194,Setup!$B$18:$B$22,0)),0))</f>
        <v>0</v>
      </c>
    </row>
    <row r="195" customFormat="false" ht="15" hidden="false" customHeight="false" outlineLevel="0" collapsed="false">
      <c r="P195" s="36" t="n">
        <f aca="false">IFERROR(INDEX(Setup!$I$27:$I$36,MATCH($C195,Setup!$B$27:$B$36,0)),0)</f>
        <v>0</v>
      </c>
      <c r="Q195" s="36" t="n">
        <f aca="false">IF(E195="",0,IFERROR(INDEX(Setup!$D$18:$D$22,MATCH(E195,Setup!$B$18:$B$22,0)),0))</f>
        <v>0</v>
      </c>
      <c r="R195" s="36" t="n">
        <f aca="false">IF(F195="",0,IFERROR(INDEX(Setup!$D$18:$D$22,MATCH(F195,Setup!$B$18:$B$22,0)),0))</f>
        <v>0</v>
      </c>
      <c r="S195" s="36" t="n">
        <f aca="false">IF(G195="",0,IFERROR(INDEX(Setup!$D$18:$D$22,MATCH(G195,Setup!$B$18:$B$22,0)),0))</f>
        <v>0</v>
      </c>
      <c r="T195" s="36" t="n">
        <f aca="false">IF(H195="",0,IFERROR(INDEX(Setup!$D$18:$D$22,MATCH(H195,Setup!$B$18:$B$22,0)),0))</f>
        <v>0</v>
      </c>
      <c r="U195" s="36" t="n">
        <f aca="false">IF(I195="",0,IFERROR(INDEX(Setup!$D$18:$D$22,MATCH(I195,Setup!$B$18:$B$22,0)),0))</f>
        <v>0</v>
      </c>
    </row>
    <row r="196" customFormat="false" ht="15" hidden="false" customHeight="false" outlineLevel="0" collapsed="false">
      <c r="P196" s="36" t="n">
        <f aca="false">IFERROR(INDEX(Setup!$I$27:$I$36,MATCH($C196,Setup!$B$27:$B$36,0)),0)</f>
        <v>0</v>
      </c>
      <c r="Q196" s="36" t="n">
        <f aca="false">IF(E196="",0,IFERROR(INDEX(Setup!$D$18:$D$22,MATCH(E196,Setup!$B$18:$B$22,0)),0))</f>
        <v>0</v>
      </c>
      <c r="R196" s="36" t="n">
        <f aca="false">IF(F196="",0,IFERROR(INDEX(Setup!$D$18:$D$22,MATCH(F196,Setup!$B$18:$B$22,0)),0))</f>
        <v>0</v>
      </c>
      <c r="S196" s="36" t="n">
        <f aca="false">IF(G196="",0,IFERROR(INDEX(Setup!$D$18:$D$22,MATCH(G196,Setup!$B$18:$B$22,0)),0))</f>
        <v>0</v>
      </c>
      <c r="T196" s="36" t="n">
        <f aca="false">IF(H196="",0,IFERROR(INDEX(Setup!$D$18:$D$22,MATCH(H196,Setup!$B$18:$B$22,0)),0))</f>
        <v>0</v>
      </c>
      <c r="U196" s="36" t="n">
        <f aca="false">IF(I196="",0,IFERROR(INDEX(Setup!$D$18:$D$22,MATCH(I196,Setup!$B$18:$B$22,0)),0))</f>
        <v>0</v>
      </c>
    </row>
    <row r="197" customFormat="false" ht="15" hidden="false" customHeight="false" outlineLevel="0" collapsed="false">
      <c r="P197" s="36" t="n">
        <f aca="false">IFERROR(INDEX(Setup!$I$27:$I$36,MATCH($C197,Setup!$B$27:$B$36,0)),0)</f>
        <v>0</v>
      </c>
      <c r="Q197" s="36" t="n">
        <f aca="false">IF(E197="",0,IFERROR(INDEX(Setup!$D$18:$D$22,MATCH(E197,Setup!$B$18:$B$22,0)),0))</f>
        <v>0</v>
      </c>
      <c r="R197" s="36" t="n">
        <f aca="false">IF(F197="",0,IFERROR(INDEX(Setup!$D$18:$D$22,MATCH(F197,Setup!$B$18:$B$22,0)),0))</f>
        <v>0</v>
      </c>
      <c r="S197" s="36" t="n">
        <f aca="false">IF(G197="",0,IFERROR(INDEX(Setup!$D$18:$D$22,MATCH(G197,Setup!$B$18:$B$22,0)),0))</f>
        <v>0</v>
      </c>
      <c r="T197" s="36" t="n">
        <f aca="false">IF(H197="",0,IFERROR(INDEX(Setup!$D$18:$D$22,MATCH(H197,Setup!$B$18:$B$22,0)),0))</f>
        <v>0</v>
      </c>
      <c r="U197" s="36" t="n">
        <f aca="false">IF(I197="",0,IFERROR(INDEX(Setup!$D$18:$D$22,MATCH(I197,Setup!$B$18:$B$22,0)),0))</f>
        <v>0</v>
      </c>
    </row>
    <row r="198" customFormat="false" ht="15" hidden="false" customHeight="false" outlineLevel="0" collapsed="false">
      <c r="P198" s="36" t="n">
        <f aca="false">IFERROR(INDEX(Setup!$I$27:$I$36,MATCH($C198,Setup!$B$27:$B$36,0)),0)</f>
        <v>0</v>
      </c>
      <c r="Q198" s="36" t="n">
        <f aca="false">IF(E198="",0,IFERROR(INDEX(Setup!$D$18:$D$22,MATCH(E198,Setup!$B$18:$B$22,0)),0))</f>
        <v>0</v>
      </c>
      <c r="R198" s="36" t="n">
        <f aca="false">IF(F198="",0,IFERROR(INDEX(Setup!$D$18:$D$22,MATCH(F198,Setup!$B$18:$B$22,0)),0))</f>
        <v>0</v>
      </c>
      <c r="S198" s="36" t="n">
        <f aca="false">IF(G198="",0,IFERROR(INDEX(Setup!$D$18:$D$22,MATCH(G198,Setup!$B$18:$B$22,0)),0))</f>
        <v>0</v>
      </c>
      <c r="T198" s="36" t="n">
        <f aca="false">IF(H198="",0,IFERROR(INDEX(Setup!$D$18:$D$22,MATCH(H198,Setup!$B$18:$B$22,0)),0))</f>
        <v>0</v>
      </c>
      <c r="U198" s="36" t="n">
        <f aca="false">IF(I198="",0,IFERROR(INDEX(Setup!$D$18:$D$22,MATCH(I198,Setup!$B$18:$B$22,0)),0))</f>
        <v>0</v>
      </c>
    </row>
    <row r="199" customFormat="false" ht="15" hidden="false" customHeight="false" outlineLevel="0" collapsed="false">
      <c r="P199" s="36" t="n">
        <f aca="false">IFERROR(INDEX(Setup!$I$27:$I$36,MATCH($C199,Setup!$B$27:$B$36,0)),0)</f>
        <v>0</v>
      </c>
      <c r="Q199" s="36" t="n">
        <f aca="false">IF(E199="",0,IFERROR(INDEX(Setup!$D$18:$D$22,MATCH(E199,Setup!$B$18:$B$22,0)),0))</f>
        <v>0</v>
      </c>
      <c r="R199" s="36" t="n">
        <f aca="false">IF(F199="",0,IFERROR(INDEX(Setup!$D$18:$D$22,MATCH(F199,Setup!$B$18:$B$22,0)),0))</f>
        <v>0</v>
      </c>
      <c r="S199" s="36" t="n">
        <f aca="false">IF(G199="",0,IFERROR(INDEX(Setup!$D$18:$D$22,MATCH(G199,Setup!$B$18:$B$22,0)),0))</f>
        <v>0</v>
      </c>
      <c r="T199" s="36" t="n">
        <f aca="false">IF(H199="",0,IFERROR(INDEX(Setup!$D$18:$D$22,MATCH(H199,Setup!$B$18:$B$22,0)),0))</f>
        <v>0</v>
      </c>
      <c r="U199" s="36" t="n">
        <f aca="false">IF(I199="",0,IFERROR(INDEX(Setup!$D$18:$D$22,MATCH(I199,Setup!$B$18:$B$22,0)),0))</f>
        <v>0</v>
      </c>
    </row>
    <row r="200" customFormat="false" ht="15" hidden="false" customHeight="false" outlineLevel="0" collapsed="false">
      <c r="P200" s="36" t="n">
        <f aca="false">IFERROR(INDEX(Setup!$I$27:$I$36,MATCH($C200,Setup!$B$27:$B$36,0)),0)</f>
        <v>0</v>
      </c>
      <c r="Q200" s="36" t="n">
        <f aca="false">IF(E200="",0,IFERROR(INDEX(Setup!$D$18:$D$22,MATCH(E200,Setup!$B$18:$B$22,0)),0))</f>
        <v>0</v>
      </c>
      <c r="R200" s="36" t="n">
        <f aca="false">IF(F200="",0,IFERROR(INDEX(Setup!$D$18:$D$22,MATCH(F200,Setup!$B$18:$B$22,0)),0))</f>
        <v>0</v>
      </c>
      <c r="S200" s="36" t="n">
        <f aca="false">IF(G200="",0,IFERROR(INDEX(Setup!$D$18:$D$22,MATCH(G200,Setup!$B$18:$B$22,0)),0))</f>
        <v>0</v>
      </c>
      <c r="T200" s="36" t="n">
        <f aca="false">IF(H200="",0,IFERROR(INDEX(Setup!$D$18:$D$22,MATCH(H200,Setup!$B$18:$B$22,0)),0))</f>
        <v>0</v>
      </c>
      <c r="U200" s="36" t="n">
        <f aca="false">IF(I200="",0,IFERROR(INDEX(Setup!$D$18:$D$22,MATCH(I200,Setup!$B$18:$B$22,0)),0))</f>
        <v>0</v>
      </c>
    </row>
    <row r="201" customFormat="false" ht="15" hidden="false" customHeight="false" outlineLevel="0" collapsed="false">
      <c r="P201" s="36" t="n">
        <f aca="false">IFERROR(INDEX(Setup!$I$27:$I$36,MATCH($C201,Setup!$B$27:$B$36,0)),0)</f>
        <v>0</v>
      </c>
      <c r="Q201" s="36" t="n">
        <f aca="false">IF(E201="",0,IFERROR(INDEX(Setup!$D$18:$D$22,MATCH(E201,Setup!$B$18:$B$22,0)),0))</f>
        <v>0</v>
      </c>
      <c r="R201" s="36" t="n">
        <f aca="false">IF(F201="",0,IFERROR(INDEX(Setup!$D$18:$D$22,MATCH(F201,Setup!$B$18:$B$22,0)),0))</f>
        <v>0</v>
      </c>
      <c r="S201" s="36" t="n">
        <f aca="false">IF(G201="",0,IFERROR(INDEX(Setup!$D$18:$D$22,MATCH(G201,Setup!$B$18:$B$22,0)),0))</f>
        <v>0</v>
      </c>
      <c r="T201" s="36" t="n">
        <f aca="false">IF(H201="",0,IFERROR(INDEX(Setup!$D$18:$D$22,MATCH(H201,Setup!$B$18:$B$22,0)),0))</f>
        <v>0</v>
      </c>
      <c r="U201" s="36" t="n">
        <f aca="false">IF(I201="",0,IFERROR(INDEX(Setup!$D$18:$D$22,MATCH(I201,Setup!$B$18:$B$22,0)),0))</f>
        <v>0</v>
      </c>
    </row>
    <row r="202" customFormat="false" ht="15" hidden="false" customHeight="false" outlineLevel="0" collapsed="false">
      <c r="P202" s="36" t="n">
        <f aca="false">IFERROR(INDEX(Setup!$I$27:$I$36,MATCH($C202,Setup!$B$27:$B$36,0)),0)</f>
        <v>0</v>
      </c>
      <c r="Q202" s="36" t="n">
        <f aca="false">IF(E202="",0,IFERROR(INDEX(Setup!$D$18:$D$22,MATCH(E202,Setup!$B$18:$B$22,0)),0))</f>
        <v>0</v>
      </c>
      <c r="R202" s="36" t="n">
        <f aca="false">IF(F202="",0,IFERROR(INDEX(Setup!$D$18:$D$22,MATCH(F202,Setup!$B$18:$B$22,0)),0))</f>
        <v>0</v>
      </c>
      <c r="S202" s="36" t="n">
        <f aca="false">IF(G202="",0,IFERROR(INDEX(Setup!$D$18:$D$22,MATCH(G202,Setup!$B$18:$B$22,0)),0))</f>
        <v>0</v>
      </c>
      <c r="T202" s="36" t="n">
        <f aca="false">IF(H202="",0,IFERROR(INDEX(Setup!$D$18:$D$22,MATCH(H202,Setup!$B$18:$B$22,0)),0))</f>
        <v>0</v>
      </c>
      <c r="U202" s="36" t="n">
        <f aca="false">IF(I202="",0,IFERROR(INDEX(Setup!$D$18:$D$22,MATCH(I202,Setup!$B$18:$B$22,0)),0))</f>
        <v>0</v>
      </c>
    </row>
    <row r="203" customFormat="false" ht="15" hidden="false" customHeight="false" outlineLevel="0" collapsed="false">
      <c r="P203" s="36" t="n">
        <f aca="false">IFERROR(INDEX(Setup!$I$27:$I$36,MATCH($C203,Setup!$B$27:$B$36,0)),0)</f>
        <v>0</v>
      </c>
      <c r="Q203" s="36" t="n">
        <f aca="false">IF(E203="",0,IFERROR(INDEX(Setup!$D$18:$D$22,MATCH(E203,Setup!$B$18:$B$22,0)),0))</f>
        <v>0</v>
      </c>
      <c r="R203" s="36" t="n">
        <f aca="false">IF(F203="",0,IFERROR(INDEX(Setup!$D$18:$D$22,MATCH(F203,Setup!$B$18:$B$22,0)),0))</f>
        <v>0</v>
      </c>
      <c r="S203" s="36" t="n">
        <f aca="false">IF(G203="",0,IFERROR(INDEX(Setup!$D$18:$D$22,MATCH(G203,Setup!$B$18:$B$22,0)),0))</f>
        <v>0</v>
      </c>
      <c r="T203" s="36" t="n">
        <f aca="false">IF(H203="",0,IFERROR(INDEX(Setup!$D$18:$D$22,MATCH(H203,Setup!$B$18:$B$22,0)),0))</f>
        <v>0</v>
      </c>
      <c r="U203" s="36" t="n">
        <f aca="false">IF(I203="",0,IFERROR(INDEX(Setup!$D$18:$D$22,MATCH(I203,Setup!$B$18:$B$22,0)),0))</f>
        <v>0</v>
      </c>
    </row>
    <row r="204" customFormat="false" ht="15" hidden="false" customHeight="false" outlineLevel="0" collapsed="false">
      <c r="P204" s="36" t="n">
        <f aca="false">IFERROR(INDEX(Setup!$I$27:$I$36,MATCH($C204,Setup!$B$27:$B$36,0)),0)</f>
        <v>0</v>
      </c>
      <c r="Q204" s="36" t="n">
        <f aca="false">IF(E204="",0,IFERROR(INDEX(Setup!$D$18:$D$22,MATCH(E204,Setup!$B$18:$B$22,0)),0))</f>
        <v>0</v>
      </c>
      <c r="R204" s="36" t="n">
        <f aca="false">IF(F204="",0,IFERROR(INDEX(Setup!$D$18:$D$22,MATCH(F204,Setup!$B$18:$B$22,0)),0))</f>
        <v>0</v>
      </c>
      <c r="S204" s="36" t="n">
        <f aca="false">IF(G204="",0,IFERROR(INDEX(Setup!$D$18:$D$22,MATCH(G204,Setup!$B$18:$B$22,0)),0))</f>
        <v>0</v>
      </c>
      <c r="T204" s="36" t="n">
        <f aca="false">IF(H204="",0,IFERROR(INDEX(Setup!$D$18:$D$22,MATCH(H204,Setup!$B$18:$B$22,0)),0))</f>
        <v>0</v>
      </c>
      <c r="U204" s="36" t="n">
        <f aca="false">IF(I204="",0,IFERROR(INDEX(Setup!$D$18:$D$22,MATCH(I204,Setup!$B$18:$B$22,0)),0))</f>
        <v>0</v>
      </c>
    </row>
    <row r="205" customFormat="false" ht="15" hidden="false" customHeight="false" outlineLevel="0" collapsed="false">
      <c r="P205" s="36" t="n">
        <f aca="false">IFERROR(INDEX(Setup!$I$27:$I$36,MATCH($C205,Setup!$B$27:$B$36,0)),0)</f>
        <v>0</v>
      </c>
      <c r="Q205" s="36" t="n">
        <f aca="false">IF(E205="",0,IFERROR(INDEX(Setup!$D$18:$D$22,MATCH(E205,Setup!$B$18:$B$22,0)),0))</f>
        <v>0</v>
      </c>
      <c r="R205" s="36" t="n">
        <f aca="false">IF(F205="",0,IFERROR(INDEX(Setup!$D$18:$D$22,MATCH(F205,Setup!$B$18:$B$22,0)),0))</f>
        <v>0</v>
      </c>
      <c r="S205" s="36" t="n">
        <f aca="false">IF(G205="",0,IFERROR(INDEX(Setup!$D$18:$D$22,MATCH(G205,Setup!$B$18:$B$22,0)),0))</f>
        <v>0</v>
      </c>
      <c r="T205" s="36" t="n">
        <f aca="false">IF(H205="",0,IFERROR(INDEX(Setup!$D$18:$D$22,MATCH(H205,Setup!$B$18:$B$22,0)),0))</f>
        <v>0</v>
      </c>
      <c r="U205" s="36" t="n">
        <f aca="false">IF(I205="",0,IFERROR(INDEX(Setup!$D$18:$D$22,MATCH(I205,Setup!$B$18:$B$22,0)),0))</f>
        <v>0</v>
      </c>
    </row>
    <row r="206" customFormat="false" ht="15" hidden="false" customHeight="false" outlineLevel="0" collapsed="false">
      <c r="P206" s="36" t="n">
        <f aca="false">IFERROR(INDEX(Setup!$I$27:$I$36,MATCH($C206,Setup!$B$27:$B$36,0)),0)</f>
        <v>0</v>
      </c>
      <c r="Q206" s="36" t="n">
        <f aca="false">IF(E206="",0,IFERROR(INDEX(Setup!$D$18:$D$22,MATCH(E206,Setup!$B$18:$B$22,0)),0))</f>
        <v>0</v>
      </c>
      <c r="R206" s="36" t="n">
        <f aca="false">IF(F206="",0,IFERROR(INDEX(Setup!$D$18:$D$22,MATCH(F206,Setup!$B$18:$B$22,0)),0))</f>
        <v>0</v>
      </c>
      <c r="S206" s="36" t="n">
        <f aca="false">IF(G206="",0,IFERROR(INDEX(Setup!$D$18:$D$22,MATCH(G206,Setup!$B$18:$B$22,0)),0))</f>
        <v>0</v>
      </c>
      <c r="T206" s="36" t="n">
        <f aca="false">IF(H206="",0,IFERROR(INDEX(Setup!$D$18:$D$22,MATCH(H206,Setup!$B$18:$B$22,0)),0))</f>
        <v>0</v>
      </c>
      <c r="U206" s="36" t="n">
        <f aca="false">IF(I206="",0,IFERROR(INDEX(Setup!$D$18:$D$22,MATCH(I206,Setup!$B$18:$B$22,0)),0))</f>
        <v>0</v>
      </c>
    </row>
    <row r="207" customFormat="false" ht="15" hidden="false" customHeight="false" outlineLevel="0" collapsed="false">
      <c r="P207" s="36" t="n">
        <f aca="false">IFERROR(INDEX(Setup!$I$27:$I$36,MATCH($C207,Setup!$B$27:$B$36,0)),0)</f>
        <v>0</v>
      </c>
      <c r="Q207" s="36" t="n">
        <f aca="false">IF(E207="",0,IFERROR(INDEX(Setup!$D$18:$D$22,MATCH(E207,Setup!$B$18:$B$22,0)),0))</f>
        <v>0</v>
      </c>
      <c r="R207" s="36" t="n">
        <f aca="false">IF(F207="",0,IFERROR(INDEX(Setup!$D$18:$D$22,MATCH(F207,Setup!$B$18:$B$22,0)),0))</f>
        <v>0</v>
      </c>
      <c r="S207" s="36" t="n">
        <f aca="false">IF(G207="",0,IFERROR(INDEX(Setup!$D$18:$D$22,MATCH(G207,Setup!$B$18:$B$22,0)),0))</f>
        <v>0</v>
      </c>
      <c r="T207" s="36" t="n">
        <f aca="false">IF(H207="",0,IFERROR(INDEX(Setup!$D$18:$D$22,MATCH(H207,Setup!$B$18:$B$22,0)),0))</f>
        <v>0</v>
      </c>
      <c r="U207" s="36" t="n">
        <f aca="false">IF(I207="",0,IFERROR(INDEX(Setup!$D$18:$D$22,MATCH(I207,Setup!$B$18:$B$22,0)),0))</f>
        <v>0</v>
      </c>
    </row>
    <row r="208" customFormat="false" ht="15" hidden="false" customHeight="false" outlineLevel="0" collapsed="false">
      <c r="P208" s="36" t="n">
        <f aca="false">IFERROR(INDEX(Setup!$I$27:$I$36,MATCH($C208,Setup!$B$27:$B$36,0)),0)</f>
        <v>0</v>
      </c>
      <c r="Q208" s="36" t="n">
        <f aca="false">IF(E208="",0,IFERROR(INDEX(Setup!$D$18:$D$22,MATCH(E208,Setup!$B$18:$B$22,0)),0))</f>
        <v>0</v>
      </c>
      <c r="R208" s="36" t="n">
        <f aca="false">IF(F208="",0,IFERROR(INDEX(Setup!$D$18:$D$22,MATCH(F208,Setup!$B$18:$B$22,0)),0))</f>
        <v>0</v>
      </c>
      <c r="S208" s="36" t="n">
        <f aca="false">IF(G208="",0,IFERROR(INDEX(Setup!$D$18:$D$22,MATCH(G208,Setup!$B$18:$B$22,0)),0))</f>
        <v>0</v>
      </c>
      <c r="T208" s="36" t="n">
        <f aca="false">IF(H208="",0,IFERROR(INDEX(Setup!$D$18:$D$22,MATCH(H208,Setup!$B$18:$B$22,0)),0))</f>
        <v>0</v>
      </c>
      <c r="U208" s="36" t="n">
        <f aca="false">IF(I208="",0,IFERROR(INDEX(Setup!$D$18:$D$22,MATCH(I208,Setup!$B$18:$B$22,0)),0))</f>
        <v>0</v>
      </c>
    </row>
    <row r="209" customFormat="false" ht="15" hidden="false" customHeight="false" outlineLevel="0" collapsed="false">
      <c r="P209" s="36" t="n">
        <f aca="false">IFERROR(INDEX(Setup!$I$27:$I$36,MATCH($C209,Setup!$B$27:$B$36,0)),0)</f>
        <v>0</v>
      </c>
      <c r="Q209" s="36" t="n">
        <f aca="false">IF(E209="",0,IFERROR(INDEX(Setup!$D$18:$D$22,MATCH(E209,Setup!$B$18:$B$22,0)),0))</f>
        <v>0</v>
      </c>
      <c r="R209" s="36" t="n">
        <f aca="false">IF(F209="",0,IFERROR(INDEX(Setup!$D$18:$D$22,MATCH(F209,Setup!$B$18:$B$22,0)),0))</f>
        <v>0</v>
      </c>
      <c r="S209" s="36" t="n">
        <f aca="false">IF(G209="",0,IFERROR(INDEX(Setup!$D$18:$D$22,MATCH(G209,Setup!$B$18:$B$22,0)),0))</f>
        <v>0</v>
      </c>
      <c r="T209" s="36" t="n">
        <f aca="false">IF(H209="",0,IFERROR(INDEX(Setup!$D$18:$D$22,MATCH(H209,Setup!$B$18:$B$22,0)),0))</f>
        <v>0</v>
      </c>
      <c r="U209" s="36" t="n">
        <f aca="false">IF(I209="",0,IFERROR(INDEX(Setup!$D$18:$D$22,MATCH(I209,Setup!$B$18:$B$22,0)),0))</f>
        <v>0</v>
      </c>
    </row>
    <row r="210" customFormat="false" ht="15" hidden="false" customHeight="false" outlineLevel="0" collapsed="false">
      <c r="P210" s="36" t="n">
        <f aca="false">IFERROR(INDEX(Setup!$I$27:$I$36,MATCH($C210,Setup!$B$27:$B$36,0)),0)</f>
        <v>0</v>
      </c>
      <c r="Q210" s="36" t="n">
        <f aca="false">IF(E210="",0,IFERROR(INDEX(Setup!$D$18:$D$22,MATCH(E210,Setup!$B$18:$B$22,0)),0))</f>
        <v>0</v>
      </c>
      <c r="R210" s="36" t="n">
        <f aca="false">IF(F210="",0,IFERROR(INDEX(Setup!$D$18:$D$22,MATCH(F210,Setup!$B$18:$B$22,0)),0))</f>
        <v>0</v>
      </c>
      <c r="S210" s="36" t="n">
        <f aca="false">IF(G210="",0,IFERROR(INDEX(Setup!$D$18:$D$22,MATCH(G210,Setup!$B$18:$B$22,0)),0))</f>
        <v>0</v>
      </c>
      <c r="T210" s="36" t="n">
        <f aca="false">IF(H210="",0,IFERROR(INDEX(Setup!$D$18:$D$22,MATCH(H210,Setup!$B$18:$B$22,0)),0))</f>
        <v>0</v>
      </c>
      <c r="U210" s="36" t="n">
        <f aca="false">IF(I210="",0,IFERROR(INDEX(Setup!$D$18:$D$22,MATCH(I210,Setup!$B$18:$B$22,0)),0))</f>
        <v>0</v>
      </c>
    </row>
    <row r="211" customFormat="false" ht="15" hidden="false" customHeight="false" outlineLevel="0" collapsed="false">
      <c r="P211" s="36" t="n">
        <f aca="false">IFERROR(INDEX(Setup!$I$27:$I$36,MATCH($C211,Setup!$B$27:$B$36,0)),0)</f>
        <v>0</v>
      </c>
      <c r="Q211" s="36" t="n">
        <f aca="false">IF(E211="",0,IFERROR(INDEX(Setup!$D$18:$D$22,MATCH(E211,Setup!$B$18:$B$22,0)),0))</f>
        <v>0</v>
      </c>
      <c r="R211" s="36" t="n">
        <f aca="false">IF(F211="",0,IFERROR(INDEX(Setup!$D$18:$D$22,MATCH(F211,Setup!$B$18:$B$22,0)),0))</f>
        <v>0</v>
      </c>
      <c r="S211" s="36" t="n">
        <f aca="false">IF(G211="",0,IFERROR(INDEX(Setup!$D$18:$D$22,MATCH(G211,Setup!$B$18:$B$22,0)),0))</f>
        <v>0</v>
      </c>
      <c r="T211" s="36" t="n">
        <f aca="false">IF(H211="",0,IFERROR(INDEX(Setup!$D$18:$D$22,MATCH(H211,Setup!$B$18:$B$22,0)),0))</f>
        <v>0</v>
      </c>
      <c r="U211" s="36" t="n">
        <f aca="false">IF(I211="",0,IFERROR(INDEX(Setup!$D$18:$D$22,MATCH(I211,Setup!$B$18:$B$22,0)),0))</f>
        <v>0</v>
      </c>
    </row>
    <row r="212" customFormat="false" ht="15" hidden="false" customHeight="false" outlineLevel="0" collapsed="false">
      <c r="P212" s="36" t="n">
        <f aca="false">IFERROR(INDEX(Setup!$I$27:$I$36,MATCH($C212,Setup!$B$27:$B$36,0)),0)</f>
        <v>0</v>
      </c>
      <c r="Q212" s="36" t="n">
        <f aca="false">IF(E212="",0,IFERROR(INDEX(Setup!$D$18:$D$22,MATCH(E212,Setup!$B$18:$B$22,0)),0))</f>
        <v>0</v>
      </c>
      <c r="R212" s="36" t="n">
        <f aca="false">IF(F212="",0,IFERROR(INDEX(Setup!$D$18:$D$22,MATCH(F212,Setup!$B$18:$B$22,0)),0))</f>
        <v>0</v>
      </c>
      <c r="S212" s="36" t="n">
        <f aca="false">IF(G212="",0,IFERROR(INDEX(Setup!$D$18:$D$22,MATCH(G212,Setup!$B$18:$B$22,0)),0))</f>
        <v>0</v>
      </c>
      <c r="T212" s="36" t="n">
        <f aca="false">IF(H212="",0,IFERROR(INDEX(Setup!$D$18:$D$22,MATCH(H212,Setup!$B$18:$B$22,0)),0))</f>
        <v>0</v>
      </c>
      <c r="U212" s="36" t="n">
        <f aca="false">IF(I212="",0,IFERROR(INDEX(Setup!$D$18:$D$22,MATCH(I212,Setup!$B$18:$B$22,0)),0))</f>
        <v>0</v>
      </c>
    </row>
    <row r="213" customFormat="false" ht="15" hidden="false" customHeight="false" outlineLevel="0" collapsed="false">
      <c r="P213" s="36" t="n">
        <f aca="false">IFERROR(INDEX(Setup!$I$27:$I$36,MATCH($C213,Setup!$B$27:$B$36,0)),0)</f>
        <v>0</v>
      </c>
      <c r="Q213" s="36" t="n">
        <f aca="false">IF(E213="",0,IFERROR(INDEX(Setup!$D$18:$D$22,MATCH(E213,Setup!$B$18:$B$22,0)),0))</f>
        <v>0</v>
      </c>
      <c r="R213" s="36" t="n">
        <f aca="false">IF(F213="",0,IFERROR(INDEX(Setup!$D$18:$D$22,MATCH(F213,Setup!$B$18:$B$22,0)),0))</f>
        <v>0</v>
      </c>
      <c r="S213" s="36" t="n">
        <f aca="false">IF(G213="",0,IFERROR(INDEX(Setup!$D$18:$D$22,MATCH(G213,Setup!$B$18:$B$22,0)),0))</f>
        <v>0</v>
      </c>
      <c r="T213" s="36" t="n">
        <f aca="false">IF(H213="",0,IFERROR(INDEX(Setup!$D$18:$D$22,MATCH(H213,Setup!$B$18:$B$22,0)),0))</f>
        <v>0</v>
      </c>
      <c r="U213" s="36" t="n">
        <f aca="false">IF(I213="",0,IFERROR(INDEX(Setup!$D$18:$D$22,MATCH(I213,Setup!$B$18:$B$22,0)),0))</f>
        <v>0</v>
      </c>
    </row>
    <row r="214" customFormat="false" ht="15" hidden="false" customHeight="false" outlineLevel="0" collapsed="false">
      <c r="P214" s="36" t="n">
        <f aca="false">IFERROR(INDEX(Setup!$I$27:$I$36,MATCH($C214,Setup!$B$27:$B$36,0)),0)</f>
        <v>0</v>
      </c>
      <c r="Q214" s="36" t="n">
        <f aca="false">IF(E214="",0,IFERROR(INDEX(Setup!$D$18:$D$22,MATCH(E214,Setup!$B$18:$B$22,0)),0))</f>
        <v>0</v>
      </c>
      <c r="R214" s="36" t="n">
        <f aca="false">IF(F214="",0,IFERROR(INDEX(Setup!$D$18:$D$22,MATCH(F214,Setup!$B$18:$B$22,0)),0))</f>
        <v>0</v>
      </c>
      <c r="S214" s="36" t="n">
        <f aca="false">IF(G214="",0,IFERROR(INDEX(Setup!$D$18:$D$22,MATCH(G214,Setup!$B$18:$B$22,0)),0))</f>
        <v>0</v>
      </c>
      <c r="T214" s="36" t="n">
        <f aca="false">IF(H214="",0,IFERROR(INDEX(Setup!$D$18:$D$22,MATCH(H214,Setup!$B$18:$B$22,0)),0))</f>
        <v>0</v>
      </c>
      <c r="U214" s="36" t="n">
        <f aca="false">IF(I214="",0,IFERROR(INDEX(Setup!$D$18:$D$22,MATCH(I214,Setup!$B$18:$B$22,0)),0))</f>
        <v>0</v>
      </c>
    </row>
    <row r="215" customFormat="false" ht="15" hidden="false" customHeight="false" outlineLevel="0" collapsed="false">
      <c r="P215" s="36" t="n">
        <f aca="false">IFERROR(INDEX(Setup!$I$27:$I$36,MATCH($C215,Setup!$B$27:$B$36,0)),0)</f>
        <v>0</v>
      </c>
      <c r="Q215" s="36" t="n">
        <f aca="false">IF(E215="",0,IFERROR(INDEX(Setup!$D$18:$D$22,MATCH(E215,Setup!$B$18:$B$22,0)),0))</f>
        <v>0</v>
      </c>
      <c r="R215" s="36" t="n">
        <f aca="false">IF(F215="",0,IFERROR(INDEX(Setup!$D$18:$D$22,MATCH(F215,Setup!$B$18:$B$22,0)),0))</f>
        <v>0</v>
      </c>
      <c r="S215" s="36" t="n">
        <f aca="false">IF(G215="",0,IFERROR(INDEX(Setup!$D$18:$D$22,MATCH(G215,Setup!$B$18:$B$22,0)),0))</f>
        <v>0</v>
      </c>
      <c r="T215" s="36" t="n">
        <f aca="false">IF(H215="",0,IFERROR(INDEX(Setup!$D$18:$D$22,MATCH(H215,Setup!$B$18:$B$22,0)),0))</f>
        <v>0</v>
      </c>
      <c r="U215" s="36" t="n">
        <f aca="false">IF(I215="",0,IFERROR(INDEX(Setup!$D$18:$D$22,MATCH(I215,Setup!$B$18:$B$22,0)),0))</f>
        <v>0</v>
      </c>
    </row>
    <row r="216" customFormat="false" ht="15" hidden="false" customHeight="false" outlineLevel="0" collapsed="false">
      <c r="P216" s="36" t="n">
        <f aca="false">IFERROR(INDEX(Setup!$I$27:$I$36,MATCH($C216,Setup!$B$27:$B$36,0)),0)</f>
        <v>0</v>
      </c>
      <c r="Q216" s="36" t="n">
        <f aca="false">IF(E216="",0,IFERROR(INDEX(Setup!$D$18:$D$22,MATCH(E216,Setup!$B$18:$B$22,0)),0))</f>
        <v>0</v>
      </c>
      <c r="R216" s="36" t="n">
        <f aca="false">IF(F216="",0,IFERROR(INDEX(Setup!$D$18:$D$22,MATCH(F216,Setup!$B$18:$B$22,0)),0))</f>
        <v>0</v>
      </c>
      <c r="S216" s="36" t="n">
        <f aca="false">IF(G216="",0,IFERROR(INDEX(Setup!$D$18:$D$22,MATCH(G216,Setup!$B$18:$B$22,0)),0))</f>
        <v>0</v>
      </c>
      <c r="T216" s="36" t="n">
        <f aca="false">IF(H216="",0,IFERROR(INDEX(Setup!$D$18:$D$22,MATCH(H216,Setup!$B$18:$B$22,0)),0))</f>
        <v>0</v>
      </c>
      <c r="U216" s="36" t="n">
        <f aca="false">IF(I216="",0,IFERROR(INDEX(Setup!$D$18:$D$22,MATCH(I216,Setup!$B$18:$B$22,0)),0))</f>
        <v>0</v>
      </c>
    </row>
    <row r="217" customFormat="false" ht="15" hidden="false" customHeight="false" outlineLevel="0" collapsed="false">
      <c r="P217" s="36" t="n">
        <f aca="false">IFERROR(INDEX(Setup!$I$27:$I$36,MATCH($C217,Setup!$B$27:$B$36,0)),0)</f>
        <v>0</v>
      </c>
      <c r="Q217" s="36" t="n">
        <f aca="false">IF(E217="",0,IFERROR(INDEX(Setup!$D$18:$D$22,MATCH(E217,Setup!$B$18:$B$22,0)),0))</f>
        <v>0</v>
      </c>
      <c r="R217" s="36" t="n">
        <f aca="false">IF(F217="",0,IFERROR(INDEX(Setup!$D$18:$D$22,MATCH(F217,Setup!$B$18:$B$22,0)),0))</f>
        <v>0</v>
      </c>
      <c r="S217" s="36" t="n">
        <f aca="false">IF(G217="",0,IFERROR(INDEX(Setup!$D$18:$D$22,MATCH(G217,Setup!$B$18:$B$22,0)),0))</f>
        <v>0</v>
      </c>
      <c r="T217" s="36" t="n">
        <f aca="false">IF(H217="",0,IFERROR(INDEX(Setup!$D$18:$D$22,MATCH(H217,Setup!$B$18:$B$22,0)),0))</f>
        <v>0</v>
      </c>
      <c r="U217" s="36" t="n">
        <f aca="false">IF(I217="",0,IFERROR(INDEX(Setup!$D$18:$D$22,MATCH(I217,Setup!$B$18:$B$22,0)),0))</f>
        <v>0</v>
      </c>
    </row>
    <row r="218" customFormat="false" ht="15" hidden="false" customHeight="false" outlineLevel="0" collapsed="false">
      <c r="P218" s="36" t="n">
        <f aca="false">IFERROR(INDEX(Setup!$I$27:$I$36,MATCH($C218,Setup!$B$27:$B$36,0)),0)</f>
        <v>0</v>
      </c>
      <c r="Q218" s="36" t="n">
        <f aca="false">IF(E218="",0,IFERROR(INDEX(Setup!$D$18:$D$22,MATCH(E218,Setup!$B$18:$B$22,0)),0))</f>
        <v>0</v>
      </c>
      <c r="R218" s="36" t="n">
        <f aca="false">IF(F218="",0,IFERROR(INDEX(Setup!$D$18:$D$22,MATCH(F218,Setup!$B$18:$B$22,0)),0))</f>
        <v>0</v>
      </c>
      <c r="S218" s="36" t="n">
        <f aca="false">IF(G218="",0,IFERROR(INDEX(Setup!$D$18:$D$22,MATCH(G218,Setup!$B$18:$B$22,0)),0))</f>
        <v>0</v>
      </c>
      <c r="T218" s="36" t="n">
        <f aca="false">IF(H218="",0,IFERROR(INDEX(Setup!$D$18:$D$22,MATCH(H218,Setup!$B$18:$B$22,0)),0))</f>
        <v>0</v>
      </c>
      <c r="U218" s="36" t="n">
        <f aca="false">IF(I218="",0,IFERROR(INDEX(Setup!$D$18:$D$22,MATCH(I218,Setup!$B$18:$B$22,0)),0))</f>
        <v>0</v>
      </c>
    </row>
    <row r="219" customFormat="false" ht="15" hidden="false" customHeight="false" outlineLevel="0" collapsed="false">
      <c r="P219" s="36" t="n">
        <f aca="false">IFERROR(INDEX(Setup!$I$27:$I$36,MATCH($C219,Setup!$B$27:$B$36,0)),0)</f>
        <v>0</v>
      </c>
      <c r="Q219" s="36" t="n">
        <f aca="false">IF(E219="",0,IFERROR(INDEX(Setup!$D$18:$D$22,MATCH(E219,Setup!$B$18:$B$22,0)),0))</f>
        <v>0</v>
      </c>
      <c r="R219" s="36" t="n">
        <f aca="false">IF(F219="",0,IFERROR(INDEX(Setup!$D$18:$D$22,MATCH(F219,Setup!$B$18:$B$22,0)),0))</f>
        <v>0</v>
      </c>
      <c r="S219" s="36" t="n">
        <f aca="false">IF(G219="",0,IFERROR(INDEX(Setup!$D$18:$D$22,MATCH(G219,Setup!$B$18:$B$22,0)),0))</f>
        <v>0</v>
      </c>
      <c r="T219" s="36" t="n">
        <f aca="false">IF(H219="",0,IFERROR(INDEX(Setup!$D$18:$D$22,MATCH(H219,Setup!$B$18:$B$22,0)),0))</f>
        <v>0</v>
      </c>
      <c r="U219" s="36" t="n">
        <f aca="false">IF(I219="",0,IFERROR(INDEX(Setup!$D$18:$D$22,MATCH(I219,Setup!$B$18:$B$22,0)),0))</f>
        <v>0</v>
      </c>
    </row>
    <row r="220" customFormat="false" ht="15" hidden="false" customHeight="false" outlineLevel="0" collapsed="false">
      <c r="P220" s="36" t="n">
        <f aca="false">IFERROR(INDEX(Setup!$I$27:$I$36,MATCH($C220,Setup!$B$27:$B$36,0)),0)</f>
        <v>0</v>
      </c>
      <c r="Q220" s="36" t="n">
        <f aca="false">IF(E220="",0,IFERROR(INDEX(Setup!$D$18:$D$22,MATCH(E220,Setup!$B$18:$B$22,0)),0))</f>
        <v>0</v>
      </c>
      <c r="R220" s="36" t="n">
        <f aca="false">IF(F220="",0,IFERROR(INDEX(Setup!$D$18:$D$22,MATCH(F220,Setup!$B$18:$B$22,0)),0))</f>
        <v>0</v>
      </c>
      <c r="S220" s="36" t="n">
        <f aca="false">IF(G220="",0,IFERROR(INDEX(Setup!$D$18:$D$22,MATCH(G220,Setup!$B$18:$B$22,0)),0))</f>
        <v>0</v>
      </c>
      <c r="T220" s="36" t="n">
        <f aca="false">IF(H220="",0,IFERROR(INDEX(Setup!$D$18:$D$22,MATCH(H220,Setup!$B$18:$B$22,0)),0))</f>
        <v>0</v>
      </c>
      <c r="U220" s="36" t="n">
        <f aca="false">IF(I220="",0,IFERROR(INDEX(Setup!$D$18:$D$22,MATCH(I220,Setup!$B$18:$B$22,0)),0))</f>
        <v>0</v>
      </c>
    </row>
    <row r="221" customFormat="false" ht="15" hidden="false" customHeight="false" outlineLevel="0" collapsed="false">
      <c r="P221" s="36" t="n">
        <f aca="false">IFERROR(INDEX(Setup!$I$27:$I$36,MATCH($C221,Setup!$B$27:$B$36,0)),0)</f>
        <v>0</v>
      </c>
      <c r="Q221" s="36" t="n">
        <f aca="false">IF(E221="",0,IFERROR(INDEX(Setup!$D$18:$D$22,MATCH(E221,Setup!$B$18:$B$22,0)),0))</f>
        <v>0</v>
      </c>
      <c r="R221" s="36" t="n">
        <f aca="false">IF(F221="",0,IFERROR(INDEX(Setup!$D$18:$D$22,MATCH(F221,Setup!$B$18:$B$22,0)),0))</f>
        <v>0</v>
      </c>
      <c r="S221" s="36" t="n">
        <f aca="false">IF(G221="",0,IFERROR(INDEX(Setup!$D$18:$D$22,MATCH(G221,Setup!$B$18:$B$22,0)),0))</f>
        <v>0</v>
      </c>
      <c r="T221" s="36" t="n">
        <f aca="false">IF(H221="",0,IFERROR(INDEX(Setup!$D$18:$D$22,MATCH(H221,Setup!$B$18:$B$22,0)),0))</f>
        <v>0</v>
      </c>
      <c r="U221" s="36" t="n">
        <f aca="false">IF(I221="",0,IFERROR(INDEX(Setup!$D$18:$D$22,MATCH(I221,Setup!$B$18:$B$22,0)),0))</f>
        <v>0</v>
      </c>
    </row>
    <row r="222" customFormat="false" ht="15" hidden="false" customHeight="false" outlineLevel="0" collapsed="false">
      <c r="P222" s="36" t="n">
        <f aca="false">IFERROR(INDEX(Setup!$I$27:$I$36,MATCH($C222,Setup!$B$27:$B$36,0)),0)</f>
        <v>0</v>
      </c>
      <c r="Q222" s="36" t="n">
        <f aca="false">IF(E222="",0,IFERROR(INDEX(Setup!$D$18:$D$22,MATCH(E222,Setup!$B$18:$B$22,0)),0))</f>
        <v>0</v>
      </c>
      <c r="R222" s="36" t="n">
        <f aca="false">IF(F222="",0,IFERROR(INDEX(Setup!$D$18:$D$22,MATCH(F222,Setup!$B$18:$B$22,0)),0))</f>
        <v>0</v>
      </c>
      <c r="S222" s="36" t="n">
        <f aca="false">IF(G222="",0,IFERROR(INDEX(Setup!$D$18:$D$22,MATCH(G222,Setup!$B$18:$B$22,0)),0))</f>
        <v>0</v>
      </c>
      <c r="T222" s="36" t="n">
        <f aca="false">IF(H222="",0,IFERROR(INDEX(Setup!$D$18:$D$22,MATCH(H222,Setup!$B$18:$B$22,0)),0))</f>
        <v>0</v>
      </c>
      <c r="U222" s="36" t="n">
        <f aca="false">IF(I222="",0,IFERROR(INDEX(Setup!$D$18:$D$22,MATCH(I222,Setup!$B$18:$B$22,0)),0))</f>
        <v>0</v>
      </c>
    </row>
    <row r="223" customFormat="false" ht="15" hidden="false" customHeight="false" outlineLevel="0" collapsed="false">
      <c r="P223" s="36" t="n">
        <f aca="false">IFERROR(INDEX(Setup!$I$27:$I$36,MATCH($C223,Setup!$B$27:$B$36,0)),0)</f>
        <v>0</v>
      </c>
      <c r="Q223" s="36" t="n">
        <f aca="false">IF(E223="",0,IFERROR(INDEX(Setup!$D$18:$D$22,MATCH(E223,Setup!$B$18:$B$22,0)),0))</f>
        <v>0</v>
      </c>
      <c r="R223" s="36" t="n">
        <f aca="false">IF(F223="",0,IFERROR(INDEX(Setup!$D$18:$D$22,MATCH(F223,Setup!$B$18:$B$22,0)),0))</f>
        <v>0</v>
      </c>
      <c r="S223" s="36" t="n">
        <f aca="false">IF(G223="",0,IFERROR(INDEX(Setup!$D$18:$D$22,MATCH(G223,Setup!$B$18:$B$22,0)),0))</f>
        <v>0</v>
      </c>
      <c r="T223" s="36" t="n">
        <f aca="false">IF(H223="",0,IFERROR(INDEX(Setup!$D$18:$D$22,MATCH(H223,Setup!$B$18:$B$22,0)),0))</f>
        <v>0</v>
      </c>
      <c r="U223" s="36" t="n">
        <f aca="false">IF(I223="",0,IFERROR(INDEX(Setup!$D$18:$D$22,MATCH(I223,Setup!$B$18:$B$22,0)),0))</f>
        <v>0</v>
      </c>
    </row>
    <row r="224" customFormat="false" ht="15" hidden="false" customHeight="false" outlineLevel="0" collapsed="false">
      <c r="P224" s="36" t="n">
        <f aca="false">IFERROR(INDEX(Setup!$I$27:$I$36,MATCH($C224,Setup!$B$27:$B$36,0)),0)</f>
        <v>0</v>
      </c>
      <c r="Q224" s="36" t="n">
        <f aca="false">IF(E224="",0,IFERROR(INDEX(Setup!$D$18:$D$22,MATCH(E224,Setup!$B$18:$B$22,0)),0))</f>
        <v>0</v>
      </c>
      <c r="R224" s="36" t="n">
        <f aca="false">IF(F224="",0,IFERROR(INDEX(Setup!$D$18:$D$22,MATCH(F224,Setup!$B$18:$B$22,0)),0))</f>
        <v>0</v>
      </c>
      <c r="S224" s="36" t="n">
        <f aca="false">IF(G224="",0,IFERROR(INDEX(Setup!$D$18:$D$22,MATCH(G224,Setup!$B$18:$B$22,0)),0))</f>
        <v>0</v>
      </c>
      <c r="T224" s="36" t="n">
        <f aca="false">IF(H224="",0,IFERROR(INDEX(Setup!$D$18:$D$22,MATCH(H224,Setup!$B$18:$B$22,0)),0))</f>
        <v>0</v>
      </c>
      <c r="U224" s="36" t="n">
        <f aca="false">IF(I224="",0,IFERROR(INDEX(Setup!$D$18:$D$22,MATCH(I224,Setup!$B$18:$B$22,0)),0))</f>
        <v>0</v>
      </c>
    </row>
    <row r="225" customFormat="false" ht="15" hidden="false" customHeight="false" outlineLevel="0" collapsed="false">
      <c r="P225" s="36" t="n">
        <f aca="false">IFERROR(INDEX(Setup!$I$27:$I$36,MATCH($C225,Setup!$B$27:$B$36,0)),0)</f>
        <v>0</v>
      </c>
      <c r="Q225" s="36" t="n">
        <f aca="false">IF(E225="",0,IFERROR(INDEX(Setup!$D$18:$D$22,MATCH(E225,Setup!$B$18:$B$22,0)),0))</f>
        <v>0</v>
      </c>
      <c r="R225" s="36" t="n">
        <f aca="false">IF(F225="",0,IFERROR(INDEX(Setup!$D$18:$D$22,MATCH(F225,Setup!$B$18:$B$22,0)),0))</f>
        <v>0</v>
      </c>
      <c r="S225" s="36" t="n">
        <f aca="false">IF(G225="",0,IFERROR(INDEX(Setup!$D$18:$D$22,MATCH(G225,Setup!$B$18:$B$22,0)),0))</f>
        <v>0</v>
      </c>
      <c r="T225" s="36" t="n">
        <f aca="false">IF(H225="",0,IFERROR(INDEX(Setup!$D$18:$D$22,MATCH(H225,Setup!$B$18:$B$22,0)),0))</f>
        <v>0</v>
      </c>
      <c r="U225" s="36" t="n">
        <f aca="false">IF(I225="",0,IFERROR(INDEX(Setup!$D$18:$D$22,MATCH(I225,Setup!$B$18:$B$22,0)),0))</f>
        <v>0</v>
      </c>
    </row>
    <row r="226" customFormat="false" ht="15" hidden="false" customHeight="false" outlineLevel="0" collapsed="false">
      <c r="P226" s="36" t="n">
        <f aca="false">IFERROR(INDEX(Setup!$I$27:$I$36,MATCH($C226,Setup!$B$27:$B$36,0)),0)</f>
        <v>0</v>
      </c>
      <c r="Q226" s="36" t="n">
        <f aca="false">IF(E226="",0,IFERROR(INDEX(Setup!$D$18:$D$22,MATCH(E226,Setup!$B$18:$B$22,0)),0))</f>
        <v>0</v>
      </c>
      <c r="R226" s="36" t="n">
        <f aca="false">IF(F226="",0,IFERROR(INDEX(Setup!$D$18:$D$22,MATCH(F226,Setup!$B$18:$B$22,0)),0))</f>
        <v>0</v>
      </c>
      <c r="S226" s="36" t="n">
        <f aca="false">IF(G226="",0,IFERROR(INDEX(Setup!$D$18:$D$22,MATCH(G226,Setup!$B$18:$B$22,0)),0))</f>
        <v>0</v>
      </c>
      <c r="T226" s="36" t="n">
        <f aca="false">IF(H226="",0,IFERROR(INDEX(Setup!$D$18:$D$22,MATCH(H226,Setup!$B$18:$B$22,0)),0))</f>
        <v>0</v>
      </c>
      <c r="U226" s="36" t="n">
        <f aca="false">IF(I226="",0,IFERROR(INDEX(Setup!$D$18:$D$22,MATCH(I226,Setup!$B$18:$B$22,0)),0))</f>
        <v>0</v>
      </c>
    </row>
    <row r="227" customFormat="false" ht="15" hidden="false" customHeight="false" outlineLevel="0" collapsed="false">
      <c r="P227" s="36" t="n">
        <f aca="false">IFERROR(INDEX(Setup!$I$27:$I$36,MATCH($C227,Setup!$B$27:$B$36,0)),0)</f>
        <v>0</v>
      </c>
      <c r="Q227" s="36" t="n">
        <f aca="false">IF(E227="",0,IFERROR(INDEX(Setup!$D$18:$D$22,MATCH(E227,Setup!$B$18:$B$22,0)),0))</f>
        <v>0</v>
      </c>
      <c r="R227" s="36" t="n">
        <f aca="false">IF(F227="",0,IFERROR(INDEX(Setup!$D$18:$D$22,MATCH(F227,Setup!$B$18:$B$22,0)),0))</f>
        <v>0</v>
      </c>
      <c r="S227" s="36" t="n">
        <f aca="false">IF(G227="",0,IFERROR(INDEX(Setup!$D$18:$D$22,MATCH(G227,Setup!$B$18:$B$22,0)),0))</f>
        <v>0</v>
      </c>
      <c r="T227" s="36" t="n">
        <f aca="false">IF(H227="",0,IFERROR(INDEX(Setup!$D$18:$D$22,MATCH(H227,Setup!$B$18:$B$22,0)),0))</f>
        <v>0</v>
      </c>
      <c r="U227" s="36" t="n">
        <f aca="false">IF(I227="",0,IFERROR(INDEX(Setup!$D$18:$D$22,MATCH(I227,Setup!$B$18:$B$22,0)),0))</f>
        <v>0</v>
      </c>
    </row>
    <row r="228" customFormat="false" ht="15" hidden="false" customHeight="false" outlineLevel="0" collapsed="false">
      <c r="P228" s="36" t="n">
        <f aca="false">IFERROR(INDEX(Setup!$I$27:$I$36,MATCH($C228,Setup!$B$27:$B$36,0)),0)</f>
        <v>0</v>
      </c>
      <c r="Q228" s="36" t="n">
        <f aca="false">IF(E228="",0,IFERROR(INDEX(Setup!$D$18:$D$22,MATCH(E228,Setup!$B$18:$B$22,0)),0))</f>
        <v>0</v>
      </c>
      <c r="R228" s="36" t="n">
        <f aca="false">IF(F228="",0,IFERROR(INDEX(Setup!$D$18:$D$22,MATCH(F228,Setup!$B$18:$B$22,0)),0))</f>
        <v>0</v>
      </c>
      <c r="S228" s="36" t="n">
        <f aca="false">IF(G228="",0,IFERROR(INDEX(Setup!$D$18:$D$22,MATCH(G228,Setup!$B$18:$B$22,0)),0))</f>
        <v>0</v>
      </c>
      <c r="T228" s="36" t="n">
        <f aca="false">IF(H228="",0,IFERROR(INDEX(Setup!$D$18:$D$22,MATCH(H228,Setup!$B$18:$B$22,0)),0))</f>
        <v>0</v>
      </c>
      <c r="U228" s="36" t="n">
        <f aca="false">IF(I228="",0,IFERROR(INDEX(Setup!$D$18:$D$22,MATCH(I228,Setup!$B$18:$B$22,0)),0))</f>
        <v>0</v>
      </c>
    </row>
    <row r="229" customFormat="false" ht="15" hidden="false" customHeight="false" outlineLevel="0" collapsed="false">
      <c r="P229" s="36" t="n">
        <f aca="false">IFERROR(INDEX(Setup!$I$27:$I$36,MATCH($C229,Setup!$B$27:$B$36,0)),0)</f>
        <v>0</v>
      </c>
      <c r="Q229" s="36" t="n">
        <f aca="false">IF(E229="",0,IFERROR(INDEX(Setup!$D$18:$D$22,MATCH(E229,Setup!$B$18:$B$22,0)),0))</f>
        <v>0</v>
      </c>
      <c r="R229" s="36" t="n">
        <f aca="false">IF(F229="",0,IFERROR(INDEX(Setup!$D$18:$D$22,MATCH(F229,Setup!$B$18:$B$22,0)),0))</f>
        <v>0</v>
      </c>
      <c r="S229" s="36" t="n">
        <f aca="false">IF(G229="",0,IFERROR(INDEX(Setup!$D$18:$D$22,MATCH(G229,Setup!$B$18:$B$22,0)),0))</f>
        <v>0</v>
      </c>
      <c r="T229" s="36" t="n">
        <f aca="false">IF(H229="",0,IFERROR(INDEX(Setup!$D$18:$D$22,MATCH(H229,Setup!$B$18:$B$22,0)),0))</f>
        <v>0</v>
      </c>
      <c r="U229" s="36" t="n">
        <f aca="false">IF(I229="",0,IFERROR(INDEX(Setup!$D$18:$D$22,MATCH(I229,Setup!$B$18:$B$22,0)),0))</f>
        <v>0</v>
      </c>
    </row>
    <row r="230" customFormat="false" ht="15" hidden="false" customHeight="false" outlineLevel="0" collapsed="false">
      <c r="P230" s="36" t="n">
        <f aca="false">IFERROR(INDEX(Setup!$I$27:$I$36,MATCH($C230,Setup!$B$27:$B$36,0)),0)</f>
        <v>0</v>
      </c>
      <c r="Q230" s="36" t="n">
        <f aca="false">IF(E230="",0,IFERROR(INDEX(Setup!$D$18:$D$22,MATCH(E230,Setup!$B$18:$B$22,0)),0))</f>
        <v>0</v>
      </c>
      <c r="R230" s="36" t="n">
        <f aca="false">IF(F230="",0,IFERROR(INDEX(Setup!$D$18:$D$22,MATCH(F230,Setup!$B$18:$B$22,0)),0))</f>
        <v>0</v>
      </c>
      <c r="S230" s="36" t="n">
        <f aca="false">IF(G230="",0,IFERROR(INDEX(Setup!$D$18:$D$22,MATCH(G230,Setup!$B$18:$B$22,0)),0))</f>
        <v>0</v>
      </c>
      <c r="T230" s="36" t="n">
        <f aca="false">IF(H230="",0,IFERROR(INDEX(Setup!$D$18:$D$22,MATCH(H230,Setup!$B$18:$B$22,0)),0))</f>
        <v>0</v>
      </c>
      <c r="U230" s="36" t="n">
        <f aca="false">IF(I230="",0,IFERROR(INDEX(Setup!$D$18:$D$22,MATCH(I230,Setup!$B$18:$B$22,0)),0))</f>
        <v>0</v>
      </c>
    </row>
    <row r="231" customFormat="false" ht="15" hidden="false" customHeight="false" outlineLevel="0" collapsed="false">
      <c r="P231" s="36" t="n">
        <f aca="false">IFERROR(INDEX(Setup!$I$27:$I$36,MATCH($C231,Setup!$B$27:$B$36,0)),0)</f>
        <v>0</v>
      </c>
      <c r="Q231" s="36" t="n">
        <f aca="false">IF(E231="",0,IFERROR(INDEX(Setup!$D$18:$D$22,MATCH(E231,Setup!$B$18:$B$22,0)),0))</f>
        <v>0</v>
      </c>
      <c r="R231" s="36" t="n">
        <f aca="false">IF(F231="",0,IFERROR(INDEX(Setup!$D$18:$D$22,MATCH(F231,Setup!$B$18:$B$22,0)),0))</f>
        <v>0</v>
      </c>
      <c r="S231" s="36" t="n">
        <f aca="false">IF(G231="",0,IFERROR(INDEX(Setup!$D$18:$D$22,MATCH(G231,Setup!$B$18:$B$22,0)),0))</f>
        <v>0</v>
      </c>
      <c r="T231" s="36" t="n">
        <f aca="false">IF(H231="",0,IFERROR(INDEX(Setup!$D$18:$D$22,MATCH(H231,Setup!$B$18:$B$22,0)),0))</f>
        <v>0</v>
      </c>
      <c r="U231" s="36" t="n">
        <f aca="false">IF(I231="",0,IFERROR(INDEX(Setup!$D$18:$D$22,MATCH(I231,Setup!$B$18:$B$22,0)),0))</f>
        <v>0</v>
      </c>
    </row>
    <row r="232" customFormat="false" ht="15" hidden="false" customHeight="false" outlineLevel="0" collapsed="false">
      <c r="P232" s="36" t="n">
        <f aca="false">IFERROR(INDEX(Setup!$I$27:$I$36,MATCH($C232,Setup!$B$27:$B$36,0)),0)</f>
        <v>0</v>
      </c>
      <c r="Q232" s="36" t="n">
        <f aca="false">IF(E232="",0,IFERROR(INDEX(Setup!$D$18:$D$22,MATCH(E232,Setup!$B$18:$B$22,0)),0))</f>
        <v>0</v>
      </c>
      <c r="R232" s="36" t="n">
        <f aca="false">IF(F232="",0,IFERROR(INDEX(Setup!$D$18:$D$22,MATCH(F232,Setup!$B$18:$B$22,0)),0))</f>
        <v>0</v>
      </c>
      <c r="S232" s="36" t="n">
        <f aca="false">IF(G232="",0,IFERROR(INDEX(Setup!$D$18:$D$22,MATCH(G232,Setup!$B$18:$B$22,0)),0))</f>
        <v>0</v>
      </c>
      <c r="T232" s="36" t="n">
        <f aca="false">IF(H232="",0,IFERROR(INDEX(Setup!$D$18:$D$22,MATCH(H232,Setup!$B$18:$B$22,0)),0))</f>
        <v>0</v>
      </c>
      <c r="U232" s="36" t="n">
        <f aca="false">IF(I232="",0,IFERROR(INDEX(Setup!$D$18:$D$22,MATCH(I232,Setup!$B$18:$B$22,0)),0))</f>
        <v>0</v>
      </c>
    </row>
    <row r="233" customFormat="false" ht="15" hidden="false" customHeight="false" outlineLevel="0" collapsed="false">
      <c r="P233" s="36" t="n">
        <f aca="false">IFERROR(INDEX(Setup!$I$27:$I$36,MATCH($C233,Setup!$B$27:$B$36,0)),0)</f>
        <v>0</v>
      </c>
      <c r="Q233" s="36" t="n">
        <f aca="false">IF(E233="",0,IFERROR(INDEX(Setup!$D$18:$D$22,MATCH(E233,Setup!$B$18:$B$22,0)),0))</f>
        <v>0</v>
      </c>
      <c r="R233" s="36" t="n">
        <f aca="false">IF(F233="",0,IFERROR(INDEX(Setup!$D$18:$D$22,MATCH(F233,Setup!$B$18:$B$22,0)),0))</f>
        <v>0</v>
      </c>
      <c r="S233" s="36" t="n">
        <f aca="false">IF(G233="",0,IFERROR(INDEX(Setup!$D$18:$D$22,MATCH(G233,Setup!$B$18:$B$22,0)),0))</f>
        <v>0</v>
      </c>
      <c r="T233" s="36" t="n">
        <f aca="false">IF(H233="",0,IFERROR(INDEX(Setup!$D$18:$D$22,MATCH(H233,Setup!$B$18:$B$22,0)),0))</f>
        <v>0</v>
      </c>
      <c r="U233" s="36" t="n">
        <f aca="false">IF(I233="",0,IFERROR(INDEX(Setup!$D$18:$D$22,MATCH(I233,Setup!$B$18:$B$22,0)),0))</f>
        <v>0</v>
      </c>
    </row>
    <row r="234" customFormat="false" ht="15" hidden="false" customHeight="false" outlineLevel="0" collapsed="false">
      <c r="P234" s="36" t="n">
        <f aca="false">IFERROR(INDEX(Setup!$I$27:$I$36,MATCH($C234,Setup!$B$27:$B$36,0)),0)</f>
        <v>0</v>
      </c>
      <c r="Q234" s="36" t="n">
        <f aca="false">IF(E234="",0,IFERROR(INDEX(Setup!$D$18:$D$22,MATCH(E234,Setup!$B$18:$B$22,0)),0))</f>
        <v>0</v>
      </c>
      <c r="R234" s="36" t="n">
        <f aca="false">IF(F234="",0,IFERROR(INDEX(Setup!$D$18:$D$22,MATCH(F234,Setup!$B$18:$B$22,0)),0))</f>
        <v>0</v>
      </c>
      <c r="S234" s="36" t="n">
        <f aca="false">IF(G234="",0,IFERROR(INDEX(Setup!$D$18:$D$22,MATCH(G234,Setup!$B$18:$B$22,0)),0))</f>
        <v>0</v>
      </c>
      <c r="T234" s="36" t="n">
        <f aca="false">IF(H234="",0,IFERROR(INDEX(Setup!$D$18:$D$22,MATCH(H234,Setup!$B$18:$B$22,0)),0))</f>
        <v>0</v>
      </c>
      <c r="U234" s="36" t="n">
        <f aca="false">IF(I234="",0,IFERROR(INDEX(Setup!$D$18:$D$22,MATCH(I234,Setup!$B$18:$B$22,0)),0))</f>
        <v>0</v>
      </c>
    </row>
    <row r="235" customFormat="false" ht="15" hidden="false" customHeight="false" outlineLevel="0" collapsed="false">
      <c r="P235" s="36" t="n">
        <f aca="false">IFERROR(INDEX(Setup!$I$27:$I$36,MATCH($C235,Setup!$B$27:$B$36,0)),0)</f>
        <v>0</v>
      </c>
      <c r="Q235" s="36" t="n">
        <f aca="false">IF(E235="",0,IFERROR(INDEX(Setup!$D$18:$D$22,MATCH(E235,Setup!$B$18:$B$22,0)),0))</f>
        <v>0</v>
      </c>
      <c r="R235" s="36" t="n">
        <f aca="false">IF(F235="",0,IFERROR(INDEX(Setup!$D$18:$D$22,MATCH(F235,Setup!$B$18:$B$22,0)),0))</f>
        <v>0</v>
      </c>
      <c r="S235" s="36" t="n">
        <f aca="false">IF(G235="",0,IFERROR(INDEX(Setup!$D$18:$D$22,MATCH(G235,Setup!$B$18:$B$22,0)),0))</f>
        <v>0</v>
      </c>
      <c r="T235" s="36" t="n">
        <f aca="false">IF(H235="",0,IFERROR(INDEX(Setup!$D$18:$D$22,MATCH(H235,Setup!$B$18:$B$22,0)),0))</f>
        <v>0</v>
      </c>
      <c r="U235" s="36" t="n">
        <f aca="false">IF(I235="",0,IFERROR(INDEX(Setup!$D$18:$D$22,MATCH(I235,Setup!$B$18:$B$22,0)),0))</f>
        <v>0</v>
      </c>
    </row>
    <row r="236" customFormat="false" ht="15" hidden="false" customHeight="false" outlineLevel="0" collapsed="false">
      <c r="P236" s="36" t="n">
        <f aca="false">IFERROR(INDEX(Setup!$I$27:$I$36,MATCH($C236,Setup!$B$27:$B$36,0)),0)</f>
        <v>0</v>
      </c>
      <c r="Q236" s="36" t="n">
        <f aca="false">IF(E236="",0,IFERROR(INDEX(Setup!$D$18:$D$22,MATCH(E236,Setup!$B$18:$B$22,0)),0))</f>
        <v>0</v>
      </c>
      <c r="R236" s="36" t="n">
        <f aca="false">IF(F236="",0,IFERROR(INDEX(Setup!$D$18:$D$22,MATCH(F236,Setup!$B$18:$B$22,0)),0))</f>
        <v>0</v>
      </c>
      <c r="S236" s="36" t="n">
        <f aca="false">IF(G236="",0,IFERROR(INDEX(Setup!$D$18:$D$22,MATCH(G236,Setup!$B$18:$B$22,0)),0))</f>
        <v>0</v>
      </c>
      <c r="T236" s="36" t="n">
        <f aca="false">IF(H236="",0,IFERROR(INDEX(Setup!$D$18:$D$22,MATCH(H236,Setup!$B$18:$B$22,0)),0))</f>
        <v>0</v>
      </c>
      <c r="U236" s="36" t="n">
        <f aca="false">IF(I236="",0,IFERROR(INDEX(Setup!$D$18:$D$22,MATCH(I236,Setup!$B$18:$B$22,0)),0))</f>
        <v>0</v>
      </c>
    </row>
    <row r="237" customFormat="false" ht="15" hidden="false" customHeight="false" outlineLevel="0" collapsed="false">
      <c r="P237" s="36" t="n">
        <f aca="false">IFERROR(INDEX(Setup!$I$27:$I$36,MATCH($C237,Setup!$B$27:$B$36,0)),0)</f>
        <v>0</v>
      </c>
      <c r="Q237" s="36" t="n">
        <f aca="false">IF(E237="",0,IFERROR(INDEX(Setup!$D$18:$D$22,MATCH(E237,Setup!$B$18:$B$22,0)),0))</f>
        <v>0</v>
      </c>
      <c r="R237" s="36" t="n">
        <f aca="false">IF(F237="",0,IFERROR(INDEX(Setup!$D$18:$D$22,MATCH(F237,Setup!$B$18:$B$22,0)),0))</f>
        <v>0</v>
      </c>
      <c r="S237" s="36" t="n">
        <f aca="false">IF(G237="",0,IFERROR(INDEX(Setup!$D$18:$D$22,MATCH(G237,Setup!$B$18:$B$22,0)),0))</f>
        <v>0</v>
      </c>
      <c r="T237" s="36" t="n">
        <f aca="false">IF(H237="",0,IFERROR(INDEX(Setup!$D$18:$D$22,MATCH(H237,Setup!$B$18:$B$22,0)),0))</f>
        <v>0</v>
      </c>
      <c r="U237" s="36" t="n">
        <f aca="false">IF(I237="",0,IFERROR(INDEX(Setup!$D$18:$D$22,MATCH(I237,Setup!$B$18:$B$22,0)),0))</f>
        <v>0</v>
      </c>
    </row>
    <row r="238" customFormat="false" ht="15" hidden="false" customHeight="false" outlineLevel="0" collapsed="false">
      <c r="P238" s="36" t="n">
        <f aca="false">IFERROR(INDEX(Setup!$I$27:$I$36,MATCH($C238,Setup!$B$27:$B$36,0)),0)</f>
        <v>0</v>
      </c>
      <c r="Q238" s="36" t="n">
        <f aca="false">IF(E238="",0,IFERROR(INDEX(Setup!$D$18:$D$22,MATCH(E238,Setup!$B$18:$B$22,0)),0))</f>
        <v>0</v>
      </c>
      <c r="R238" s="36" t="n">
        <f aca="false">IF(F238="",0,IFERROR(INDEX(Setup!$D$18:$D$22,MATCH(F238,Setup!$B$18:$B$22,0)),0))</f>
        <v>0</v>
      </c>
      <c r="S238" s="36" t="n">
        <f aca="false">IF(G238="",0,IFERROR(INDEX(Setup!$D$18:$D$22,MATCH(G238,Setup!$B$18:$B$22,0)),0))</f>
        <v>0</v>
      </c>
      <c r="T238" s="36" t="n">
        <f aca="false">IF(H238="",0,IFERROR(INDEX(Setup!$D$18:$D$22,MATCH(H238,Setup!$B$18:$B$22,0)),0))</f>
        <v>0</v>
      </c>
      <c r="U238" s="36" t="n">
        <f aca="false">IF(I238="",0,IFERROR(INDEX(Setup!$D$18:$D$22,MATCH(I238,Setup!$B$18:$B$22,0)),0))</f>
        <v>0</v>
      </c>
    </row>
    <row r="239" customFormat="false" ht="15" hidden="false" customHeight="false" outlineLevel="0" collapsed="false">
      <c r="P239" s="36" t="n">
        <f aca="false">IFERROR(INDEX(Setup!$I$27:$I$36,MATCH($C239,Setup!$B$27:$B$36,0)),0)</f>
        <v>0</v>
      </c>
      <c r="Q239" s="36" t="n">
        <f aca="false">IF(E239="",0,IFERROR(INDEX(Setup!$D$18:$D$22,MATCH(E239,Setup!$B$18:$B$22,0)),0))</f>
        <v>0</v>
      </c>
      <c r="R239" s="36" t="n">
        <f aca="false">IF(F239="",0,IFERROR(INDEX(Setup!$D$18:$D$22,MATCH(F239,Setup!$B$18:$B$22,0)),0))</f>
        <v>0</v>
      </c>
      <c r="S239" s="36" t="n">
        <f aca="false">IF(G239="",0,IFERROR(INDEX(Setup!$D$18:$D$22,MATCH(G239,Setup!$B$18:$B$22,0)),0))</f>
        <v>0</v>
      </c>
      <c r="T239" s="36" t="n">
        <f aca="false">IF(H239="",0,IFERROR(INDEX(Setup!$D$18:$D$22,MATCH(H239,Setup!$B$18:$B$22,0)),0))</f>
        <v>0</v>
      </c>
      <c r="U239" s="36" t="n">
        <f aca="false">IF(I239="",0,IFERROR(INDEX(Setup!$D$18:$D$22,MATCH(I239,Setup!$B$18:$B$22,0)),0))</f>
        <v>0</v>
      </c>
    </row>
    <row r="240" customFormat="false" ht="15" hidden="false" customHeight="false" outlineLevel="0" collapsed="false">
      <c r="P240" s="36" t="n">
        <f aca="false">IFERROR(INDEX(Setup!$I$27:$I$36,MATCH($C240,Setup!$B$27:$B$36,0)),0)</f>
        <v>0</v>
      </c>
      <c r="Q240" s="36" t="n">
        <f aca="false">IF(E240="",0,IFERROR(INDEX(Setup!$D$18:$D$22,MATCH(E240,Setup!$B$18:$B$22,0)),0))</f>
        <v>0</v>
      </c>
      <c r="R240" s="36" t="n">
        <f aca="false">IF(F240="",0,IFERROR(INDEX(Setup!$D$18:$D$22,MATCH(F240,Setup!$B$18:$B$22,0)),0))</f>
        <v>0</v>
      </c>
      <c r="S240" s="36" t="n">
        <f aca="false">IF(G240="",0,IFERROR(INDEX(Setup!$D$18:$D$22,MATCH(G240,Setup!$B$18:$B$22,0)),0))</f>
        <v>0</v>
      </c>
      <c r="T240" s="36" t="n">
        <f aca="false">IF(H240="",0,IFERROR(INDEX(Setup!$D$18:$D$22,MATCH(H240,Setup!$B$18:$B$22,0)),0))</f>
        <v>0</v>
      </c>
      <c r="U240" s="36" t="n">
        <f aca="false">IF(I240="",0,IFERROR(INDEX(Setup!$D$18:$D$22,MATCH(I240,Setup!$B$18:$B$22,0)),0))</f>
        <v>0</v>
      </c>
    </row>
    <row r="241" customFormat="false" ht="15" hidden="false" customHeight="false" outlineLevel="0" collapsed="false">
      <c r="P241" s="36" t="n">
        <f aca="false">IFERROR(INDEX(Setup!$I$27:$I$36,MATCH($C241,Setup!$B$27:$B$36,0)),0)</f>
        <v>0</v>
      </c>
      <c r="Q241" s="36" t="n">
        <f aca="false">IF(E241="",0,IFERROR(INDEX(Setup!$D$18:$D$22,MATCH(E241,Setup!$B$18:$B$22,0)),0))</f>
        <v>0</v>
      </c>
      <c r="R241" s="36" t="n">
        <f aca="false">IF(F241="",0,IFERROR(INDEX(Setup!$D$18:$D$22,MATCH(F241,Setup!$B$18:$B$22,0)),0))</f>
        <v>0</v>
      </c>
      <c r="S241" s="36" t="n">
        <f aca="false">IF(G241="",0,IFERROR(INDEX(Setup!$D$18:$D$22,MATCH(G241,Setup!$B$18:$B$22,0)),0))</f>
        <v>0</v>
      </c>
      <c r="T241" s="36" t="n">
        <f aca="false">IF(H241="",0,IFERROR(INDEX(Setup!$D$18:$D$22,MATCH(H241,Setup!$B$18:$B$22,0)),0))</f>
        <v>0</v>
      </c>
      <c r="U241" s="36" t="n">
        <f aca="false">IF(I241="",0,IFERROR(INDEX(Setup!$D$18:$D$22,MATCH(I241,Setup!$B$18:$B$22,0)),0))</f>
        <v>0</v>
      </c>
    </row>
    <row r="242" customFormat="false" ht="15" hidden="false" customHeight="false" outlineLevel="0" collapsed="false">
      <c r="P242" s="36" t="n">
        <f aca="false">IFERROR(INDEX(Setup!$I$27:$I$36,MATCH($C242,Setup!$B$27:$B$36,0)),0)</f>
        <v>0</v>
      </c>
      <c r="Q242" s="36" t="n">
        <f aca="false">IF(E242="",0,IFERROR(INDEX(Setup!$D$18:$D$22,MATCH(E242,Setup!$B$18:$B$22,0)),0))</f>
        <v>0</v>
      </c>
      <c r="R242" s="36" t="n">
        <f aca="false">IF(F242="",0,IFERROR(INDEX(Setup!$D$18:$D$22,MATCH(F242,Setup!$B$18:$B$22,0)),0))</f>
        <v>0</v>
      </c>
      <c r="S242" s="36" t="n">
        <f aca="false">IF(G242="",0,IFERROR(INDEX(Setup!$D$18:$D$22,MATCH(G242,Setup!$B$18:$B$22,0)),0))</f>
        <v>0</v>
      </c>
      <c r="T242" s="36" t="n">
        <f aca="false">IF(H242="",0,IFERROR(INDEX(Setup!$D$18:$D$22,MATCH(H242,Setup!$B$18:$B$22,0)),0))</f>
        <v>0</v>
      </c>
      <c r="U242" s="36" t="n">
        <f aca="false">IF(I242="",0,IFERROR(INDEX(Setup!$D$18:$D$22,MATCH(I242,Setup!$B$18:$B$22,0)),0))</f>
        <v>0</v>
      </c>
    </row>
    <row r="243" customFormat="false" ht="15" hidden="false" customHeight="false" outlineLevel="0" collapsed="false">
      <c r="P243" s="36" t="n">
        <f aca="false">IFERROR(INDEX(Setup!$I$27:$I$36,MATCH($C243,Setup!$B$27:$B$36,0)),0)</f>
        <v>0</v>
      </c>
      <c r="Q243" s="36" t="n">
        <f aca="false">IF(E243="",0,IFERROR(INDEX(Setup!$D$18:$D$22,MATCH(E243,Setup!$B$18:$B$22,0)),0))</f>
        <v>0</v>
      </c>
      <c r="R243" s="36" t="n">
        <f aca="false">IF(F243="",0,IFERROR(INDEX(Setup!$D$18:$D$22,MATCH(F243,Setup!$B$18:$B$22,0)),0))</f>
        <v>0</v>
      </c>
      <c r="S243" s="36" t="n">
        <f aca="false">IF(G243="",0,IFERROR(INDEX(Setup!$D$18:$D$22,MATCH(G243,Setup!$B$18:$B$22,0)),0))</f>
        <v>0</v>
      </c>
      <c r="T243" s="36" t="n">
        <f aca="false">IF(H243="",0,IFERROR(INDEX(Setup!$D$18:$D$22,MATCH(H243,Setup!$B$18:$B$22,0)),0))</f>
        <v>0</v>
      </c>
      <c r="U243" s="36" t="n">
        <f aca="false">IF(I243="",0,IFERROR(INDEX(Setup!$D$18:$D$22,MATCH(I243,Setup!$B$18:$B$22,0)),0))</f>
        <v>0</v>
      </c>
    </row>
    <row r="244" customFormat="false" ht="15" hidden="false" customHeight="false" outlineLevel="0" collapsed="false">
      <c r="P244" s="36" t="n">
        <f aca="false">IFERROR(INDEX(Setup!$I$27:$I$36,MATCH($C244,Setup!$B$27:$B$36,0)),0)</f>
        <v>0</v>
      </c>
      <c r="Q244" s="36" t="n">
        <f aca="false">IF(E244="",0,IFERROR(INDEX(Setup!$D$18:$D$22,MATCH(E244,Setup!$B$18:$B$22,0)),0))</f>
        <v>0</v>
      </c>
      <c r="R244" s="36" t="n">
        <f aca="false">IF(F244="",0,IFERROR(INDEX(Setup!$D$18:$D$22,MATCH(F244,Setup!$B$18:$B$22,0)),0))</f>
        <v>0</v>
      </c>
      <c r="S244" s="36" t="n">
        <f aca="false">IF(G244="",0,IFERROR(INDEX(Setup!$D$18:$D$22,MATCH(G244,Setup!$B$18:$B$22,0)),0))</f>
        <v>0</v>
      </c>
      <c r="T244" s="36" t="n">
        <f aca="false">IF(H244="",0,IFERROR(INDEX(Setup!$D$18:$D$22,MATCH(H244,Setup!$B$18:$B$22,0)),0))</f>
        <v>0</v>
      </c>
      <c r="U244" s="36" t="n">
        <f aca="false">IF(I244="",0,IFERROR(INDEX(Setup!$D$18:$D$22,MATCH(I244,Setup!$B$18:$B$22,0)),0))</f>
        <v>0</v>
      </c>
    </row>
    <row r="245" customFormat="false" ht="15" hidden="false" customHeight="false" outlineLevel="0" collapsed="false">
      <c r="P245" s="36" t="n">
        <f aca="false">IFERROR(INDEX(Setup!$I$27:$I$36,MATCH($C245,Setup!$B$27:$B$36,0)),0)</f>
        <v>0</v>
      </c>
      <c r="Q245" s="36" t="n">
        <f aca="false">IF(E245="",0,IFERROR(INDEX(Setup!$D$18:$D$22,MATCH(E245,Setup!$B$18:$B$22,0)),0))</f>
        <v>0</v>
      </c>
      <c r="R245" s="36" t="n">
        <f aca="false">IF(F245="",0,IFERROR(INDEX(Setup!$D$18:$D$22,MATCH(F245,Setup!$B$18:$B$22,0)),0))</f>
        <v>0</v>
      </c>
      <c r="S245" s="36" t="n">
        <f aca="false">IF(G245="",0,IFERROR(INDEX(Setup!$D$18:$D$22,MATCH(G245,Setup!$B$18:$B$22,0)),0))</f>
        <v>0</v>
      </c>
      <c r="T245" s="36" t="n">
        <f aca="false">IF(H245="",0,IFERROR(INDEX(Setup!$D$18:$D$22,MATCH(H245,Setup!$B$18:$B$22,0)),0))</f>
        <v>0</v>
      </c>
      <c r="U245" s="36" t="n">
        <f aca="false">IF(I245="",0,IFERROR(INDEX(Setup!$D$18:$D$22,MATCH(I245,Setup!$B$18:$B$22,0)),0))</f>
        <v>0</v>
      </c>
    </row>
    <row r="246" customFormat="false" ht="15" hidden="false" customHeight="false" outlineLevel="0" collapsed="false">
      <c r="P246" s="36" t="n">
        <f aca="false">IFERROR(INDEX(Setup!$I$27:$I$36,MATCH($C246,Setup!$B$27:$B$36,0)),0)</f>
        <v>0</v>
      </c>
      <c r="Q246" s="36" t="n">
        <f aca="false">IF(E246="",0,IFERROR(INDEX(Setup!$D$18:$D$22,MATCH(E246,Setup!$B$18:$B$22,0)),0))</f>
        <v>0</v>
      </c>
      <c r="R246" s="36" t="n">
        <f aca="false">IF(F246="",0,IFERROR(INDEX(Setup!$D$18:$D$22,MATCH(F246,Setup!$B$18:$B$22,0)),0))</f>
        <v>0</v>
      </c>
      <c r="S246" s="36" t="n">
        <f aca="false">IF(G246="",0,IFERROR(INDEX(Setup!$D$18:$D$22,MATCH(G246,Setup!$B$18:$B$22,0)),0))</f>
        <v>0</v>
      </c>
      <c r="T246" s="36" t="n">
        <f aca="false">IF(H246="",0,IFERROR(INDEX(Setup!$D$18:$D$22,MATCH(H246,Setup!$B$18:$B$22,0)),0))</f>
        <v>0</v>
      </c>
      <c r="U246" s="36" t="n">
        <f aca="false">IF(I246="",0,IFERROR(INDEX(Setup!$D$18:$D$22,MATCH(I246,Setup!$B$18:$B$22,0)),0))</f>
        <v>0</v>
      </c>
    </row>
    <row r="247" customFormat="false" ht="15" hidden="false" customHeight="false" outlineLevel="0" collapsed="false">
      <c r="P247" s="36" t="n">
        <f aca="false">IFERROR(INDEX(Setup!$I$27:$I$36,MATCH($C247,Setup!$B$27:$B$36,0)),0)</f>
        <v>0</v>
      </c>
      <c r="Q247" s="36" t="n">
        <f aca="false">IF(E247="",0,IFERROR(INDEX(Setup!$D$18:$D$22,MATCH(E247,Setup!$B$18:$B$22,0)),0))</f>
        <v>0</v>
      </c>
      <c r="R247" s="36" t="n">
        <f aca="false">IF(F247="",0,IFERROR(INDEX(Setup!$D$18:$D$22,MATCH(F247,Setup!$B$18:$B$22,0)),0))</f>
        <v>0</v>
      </c>
      <c r="S247" s="36" t="n">
        <f aca="false">IF(G247="",0,IFERROR(INDEX(Setup!$D$18:$D$22,MATCH(G247,Setup!$B$18:$B$22,0)),0))</f>
        <v>0</v>
      </c>
      <c r="T247" s="36" t="n">
        <f aca="false">IF(H247="",0,IFERROR(INDEX(Setup!$D$18:$D$22,MATCH(H247,Setup!$B$18:$B$22,0)),0))</f>
        <v>0</v>
      </c>
      <c r="U247" s="36" t="n">
        <f aca="false">IF(I247="",0,IFERROR(INDEX(Setup!$D$18:$D$22,MATCH(I247,Setup!$B$18:$B$22,0)),0))</f>
        <v>0</v>
      </c>
    </row>
    <row r="248" customFormat="false" ht="15" hidden="false" customHeight="false" outlineLevel="0" collapsed="false">
      <c r="P248" s="36" t="n">
        <f aca="false">IFERROR(INDEX(Setup!$I$27:$I$36,MATCH($C248,Setup!$B$27:$B$36,0)),0)</f>
        <v>0</v>
      </c>
      <c r="Q248" s="36" t="n">
        <f aca="false">IF(E248="",0,IFERROR(INDEX(Setup!$D$18:$D$22,MATCH(E248,Setup!$B$18:$B$22,0)),0))</f>
        <v>0</v>
      </c>
      <c r="R248" s="36" t="n">
        <f aca="false">IF(F248="",0,IFERROR(INDEX(Setup!$D$18:$D$22,MATCH(F248,Setup!$B$18:$B$22,0)),0))</f>
        <v>0</v>
      </c>
      <c r="S248" s="36" t="n">
        <f aca="false">IF(G248="",0,IFERROR(INDEX(Setup!$D$18:$D$22,MATCH(G248,Setup!$B$18:$B$22,0)),0))</f>
        <v>0</v>
      </c>
      <c r="T248" s="36" t="n">
        <f aca="false">IF(H248="",0,IFERROR(INDEX(Setup!$D$18:$D$22,MATCH(H248,Setup!$B$18:$B$22,0)),0))</f>
        <v>0</v>
      </c>
      <c r="U248" s="36" t="n">
        <f aca="false">IF(I248="",0,IFERROR(INDEX(Setup!$D$18:$D$22,MATCH(I248,Setup!$B$18:$B$22,0)),0))</f>
        <v>0</v>
      </c>
    </row>
    <row r="249" customFormat="false" ht="15" hidden="false" customHeight="false" outlineLevel="0" collapsed="false">
      <c r="P249" s="36" t="n">
        <f aca="false">IFERROR(INDEX(Setup!$I$27:$I$36,MATCH($C249,Setup!$B$27:$B$36,0)),0)</f>
        <v>0</v>
      </c>
      <c r="Q249" s="36" t="n">
        <f aca="false">IF(E249="",0,IFERROR(INDEX(Setup!$D$18:$D$22,MATCH(E249,Setup!$B$18:$B$22,0)),0))</f>
        <v>0</v>
      </c>
      <c r="R249" s="36" t="n">
        <f aca="false">IF(F249="",0,IFERROR(INDEX(Setup!$D$18:$D$22,MATCH(F249,Setup!$B$18:$B$22,0)),0))</f>
        <v>0</v>
      </c>
      <c r="S249" s="36" t="n">
        <f aca="false">IF(G249="",0,IFERROR(INDEX(Setup!$D$18:$D$22,MATCH(G249,Setup!$B$18:$B$22,0)),0))</f>
        <v>0</v>
      </c>
      <c r="T249" s="36" t="n">
        <f aca="false">IF(H249="",0,IFERROR(INDEX(Setup!$D$18:$D$22,MATCH(H249,Setup!$B$18:$B$22,0)),0))</f>
        <v>0</v>
      </c>
      <c r="U249" s="36" t="n">
        <f aca="false">IF(I249="",0,IFERROR(INDEX(Setup!$D$18:$D$22,MATCH(I249,Setup!$B$18:$B$22,0)),0))</f>
        <v>0</v>
      </c>
    </row>
    <row r="250" customFormat="false" ht="15" hidden="false" customHeight="false" outlineLevel="0" collapsed="false">
      <c r="P250" s="36" t="n">
        <f aca="false">IFERROR(INDEX(Setup!$I$27:$I$36,MATCH($C250,Setup!$B$27:$B$36,0)),0)</f>
        <v>0</v>
      </c>
      <c r="Q250" s="36" t="n">
        <f aca="false">IF(E250="",0,IFERROR(INDEX(Setup!$D$18:$D$22,MATCH(E250,Setup!$B$18:$B$22,0)),0))</f>
        <v>0</v>
      </c>
      <c r="R250" s="36" t="n">
        <f aca="false">IF(F250="",0,IFERROR(INDEX(Setup!$D$18:$D$22,MATCH(F250,Setup!$B$18:$B$22,0)),0))</f>
        <v>0</v>
      </c>
      <c r="S250" s="36" t="n">
        <f aca="false">IF(G250="",0,IFERROR(INDEX(Setup!$D$18:$D$22,MATCH(G250,Setup!$B$18:$B$22,0)),0))</f>
        <v>0</v>
      </c>
      <c r="T250" s="36" t="n">
        <f aca="false">IF(H250="",0,IFERROR(INDEX(Setup!$D$18:$D$22,MATCH(H250,Setup!$B$18:$B$22,0)),0))</f>
        <v>0</v>
      </c>
      <c r="U250" s="36" t="n">
        <f aca="false">IF(I250="",0,IFERROR(INDEX(Setup!$D$18:$D$22,MATCH(I250,Setup!$B$18:$B$22,0)),0))</f>
        <v>0</v>
      </c>
    </row>
    <row r="251" customFormat="false" ht="15" hidden="false" customHeight="false" outlineLevel="0" collapsed="false">
      <c r="P251" s="36" t="n">
        <f aca="false">IFERROR(INDEX(Setup!$I$27:$I$36,MATCH($C251,Setup!$B$27:$B$36,0)),0)</f>
        <v>0</v>
      </c>
      <c r="Q251" s="36" t="n">
        <f aca="false">IF(E251="",0,IFERROR(INDEX(Setup!$D$18:$D$22,MATCH(E251,Setup!$B$18:$B$22,0)),0))</f>
        <v>0</v>
      </c>
      <c r="R251" s="36" t="n">
        <f aca="false">IF(F251="",0,IFERROR(INDEX(Setup!$D$18:$D$22,MATCH(F251,Setup!$B$18:$B$22,0)),0))</f>
        <v>0</v>
      </c>
      <c r="S251" s="36" t="n">
        <f aca="false">IF(G251="",0,IFERROR(INDEX(Setup!$D$18:$D$22,MATCH(G251,Setup!$B$18:$B$22,0)),0))</f>
        <v>0</v>
      </c>
      <c r="T251" s="36" t="n">
        <f aca="false">IF(H251="",0,IFERROR(INDEX(Setup!$D$18:$D$22,MATCH(H251,Setup!$B$18:$B$22,0)),0))</f>
        <v>0</v>
      </c>
      <c r="U251" s="36" t="n">
        <f aca="false">IF(I251="",0,IFERROR(INDEX(Setup!$D$18:$D$22,MATCH(I251,Setup!$B$18:$B$22,0)),0))</f>
        <v>0</v>
      </c>
    </row>
    <row r="252" customFormat="false" ht="15" hidden="false" customHeight="false" outlineLevel="0" collapsed="false">
      <c r="P252" s="36" t="n">
        <f aca="false">IFERROR(INDEX(Setup!$I$27:$I$36,MATCH($C252,Setup!$B$27:$B$36,0)),0)</f>
        <v>0</v>
      </c>
      <c r="Q252" s="36" t="n">
        <f aca="false">IF(E252="",0,IFERROR(INDEX(Setup!$D$18:$D$22,MATCH(E252,Setup!$B$18:$B$22,0)),0))</f>
        <v>0</v>
      </c>
      <c r="R252" s="36" t="n">
        <f aca="false">IF(F252="",0,IFERROR(INDEX(Setup!$D$18:$D$22,MATCH(F252,Setup!$B$18:$B$22,0)),0))</f>
        <v>0</v>
      </c>
      <c r="S252" s="36" t="n">
        <f aca="false">IF(G252="",0,IFERROR(INDEX(Setup!$D$18:$D$22,MATCH(G252,Setup!$B$18:$B$22,0)),0))</f>
        <v>0</v>
      </c>
      <c r="T252" s="36" t="n">
        <f aca="false">IF(H252="",0,IFERROR(INDEX(Setup!$D$18:$D$22,MATCH(H252,Setup!$B$18:$B$22,0)),0))</f>
        <v>0</v>
      </c>
      <c r="U252" s="36" t="n">
        <f aca="false">IF(I252="",0,IFERROR(INDEX(Setup!$D$18:$D$22,MATCH(I252,Setup!$B$18:$B$22,0)),0))</f>
        <v>0</v>
      </c>
    </row>
    <row r="253" customFormat="false" ht="15" hidden="false" customHeight="false" outlineLevel="0" collapsed="false">
      <c r="P253" s="36" t="n">
        <f aca="false">IFERROR(INDEX(Setup!$I$27:$I$36,MATCH($C253,Setup!$B$27:$B$36,0)),0)</f>
        <v>0</v>
      </c>
      <c r="Q253" s="36" t="n">
        <f aca="false">IF(E253="",0,IFERROR(INDEX(Setup!$D$18:$D$22,MATCH(E253,Setup!$B$18:$B$22,0)),0))</f>
        <v>0</v>
      </c>
      <c r="R253" s="36" t="n">
        <f aca="false">IF(F253="",0,IFERROR(INDEX(Setup!$D$18:$D$22,MATCH(F253,Setup!$B$18:$B$22,0)),0))</f>
        <v>0</v>
      </c>
      <c r="S253" s="36" t="n">
        <f aca="false">IF(G253="",0,IFERROR(INDEX(Setup!$D$18:$D$22,MATCH(G253,Setup!$B$18:$B$22,0)),0))</f>
        <v>0</v>
      </c>
      <c r="T253" s="36" t="n">
        <f aca="false">IF(H253="",0,IFERROR(INDEX(Setup!$D$18:$D$22,MATCH(H253,Setup!$B$18:$B$22,0)),0))</f>
        <v>0</v>
      </c>
      <c r="U253" s="36" t="n">
        <f aca="false">IF(I253="",0,IFERROR(INDEX(Setup!$D$18:$D$22,MATCH(I253,Setup!$B$18:$B$22,0)),0))</f>
        <v>0</v>
      </c>
    </row>
    <row r="254" customFormat="false" ht="15" hidden="false" customHeight="false" outlineLevel="0" collapsed="false">
      <c r="P254" s="36" t="n">
        <f aca="false">IFERROR(INDEX(Setup!$I$27:$I$36,MATCH($C254,Setup!$B$27:$B$36,0)),0)</f>
        <v>0</v>
      </c>
      <c r="Q254" s="36" t="n">
        <f aca="false">IF(E254="",0,IFERROR(INDEX(Setup!$D$18:$D$22,MATCH(E254,Setup!$B$18:$B$22,0)),0))</f>
        <v>0</v>
      </c>
      <c r="R254" s="36" t="n">
        <f aca="false">IF(F254="",0,IFERROR(INDEX(Setup!$D$18:$D$22,MATCH(F254,Setup!$B$18:$B$22,0)),0))</f>
        <v>0</v>
      </c>
      <c r="S254" s="36" t="n">
        <f aca="false">IF(G254="",0,IFERROR(INDEX(Setup!$D$18:$D$22,MATCH(G254,Setup!$B$18:$B$22,0)),0))</f>
        <v>0</v>
      </c>
      <c r="T254" s="36" t="n">
        <f aca="false">IF(H254="",0,IFERROR(INDEX(Setup!$D$18:$D$22,MATCH(H254,Setup!$B$18:$B$22,0)),0))</f>
        <v>0</v>
      </c>
      <c r="U254" s="36" t="n">
        <f aca="false">IF(I254="",0,IFERROR(INDEX(Setup!$D$18:$D$22,MATCH(I254,Setup!$B$18:$B$22,0)),0))</f>
        <v>0</v>
      </c>
    </row>
    <row r="255" customFormat="false" ht="15" hidden="false" customHeight="false" outlineLevel="0" collapsed="false">
      <c r="P255" s="36" t="n">
        <f aca="false">IFERROR(INDEX(Setup!$I$27:$I$36,MATCH($C255,Setup!$B$27:$B$36,0)),0)</f>
        <v>0</v>
      </c>
      <c r="Q255" s="36" t="n">
        <f aca="false">IF(E255="",0,IFERROR(INDEX(Setup!$D$18:$D$22,MATCH(E255,Setup!$B$18:$B$22,0)),0))</f>
        <v>0</v>
      </c>
      <c r="R255" s="36" t="n">
        <f aca="false">IF(F255="",0,IFERROR(INDEX(Setup!$D$18:$D$22,MATCH(F255,Setup!$B$18:$B$22,0)),0))</f>
        <v>0</v>
      </c>
      <c r="S255" s="36" t="n">
        <f aca="false">IF(G255="",0,IFERROR(INDEX(Setup!$D$18:$D$22,MATCH(G255,Setup!$B$18:$B$22,0)),0))</f>
        <v>0</v>
      </c>
      <c r="T255" s="36" t="n">
        <f aca="false">IF(H255="",0,IFERROR(INDEX(Setup!$D$18:$D$22,MATCH(H255,Setup!$B$18:$B$22,0)),0))</f>
        <v>0</v>
      </c>
      <c r="U255" s="36" t="n">
        <f aca="false">IF(I255="",0,IFERROR(INDEX(Setup!$D$18:$D$22,MATCH(I255,Setup!$B$18:$B$22,0)),0))</f>
        <v>0</v>
      </c>
    </row>
    <row r="256" customFormat="false" ht="15" hidden="false" customHeight="false" outlineLevel="0" collapsed="false">
      <c r="P256" s="36" t="n">
        <f aca="false">IFERROR(INDEX(Setup!$I$27:$I$36,MATCH($C256,Setup!$B$27:$B$36,0)),0)</f>
        <v>0</v>
      </c>
      <c r="Q256" s="36" t="n">
        <f aca="false">IF(E256="",0,IFERROR(INDEX(Setup!$D$18:$D$22,MATCH(E256,Setup!$B$18:$B$22,0)),0))</f>
        <v>0</v>
      </c>
      <c r="R256" s="36" t="n">
        <f aca="false">IF(F256="",0,IFERROR(INDEX(Setup!$D$18:$D$22,MATCH(F256,Setup!$B$18:$B$22,0)),0))</f>
        <v>0</v>
      </c>
      <c r="S256" s="36" t="n">
        <f aca="false">IF(G256="",0,IFERROR(INDEX(Setup!$D$18:$D$22,MATCH(G256,Setup!$B$18:$B$22,0)),0))</f>
        <v>0</v>
      </c>
      <c r="T256" s="36" t="n">
        <f aca="false">IF(H256="",0,IFERROR(INDEX(Setup!$D$18:$D$22,MATCH(H256,Setup!$B$18:$B$22,0)),0))</f>
        <v>0</v>
      </c>
      <c r="U256" s="36" t="n">
        <f aca="false">IF(I256="",0,IFERROR(INDEX(Setup!$D$18:$D$22,MATCH(I256,Setup!$B$18:$B$22,0)),0))</f>
        <v>0</v>
      </c>
    </row>
    <row r="257" customFormat="false" ht="15" hidden="false" customHeight="false" outlineLevel="0" collapsed="false">
      <c r="P257" s="36" t="n">
        <f aca="false">IFERROR(INDEX(Setup!$I$27:$I$36,MATCH($C257,Setup!$B$27:$B$36,0)),0)</f>
        <v>0</v>
      </c>
      <c r="Q257" s="36" t="n">
        <f aca="false">IF(E257="",0,IFERROR(INDEX(Setup!$D$18:$D$22,MATCH(E257,Setup!$B$18:$B$22,0)),0))</f>
        <v>0</v>
      </c>
      <c r="R257" s="36" t="n">
        <f aca="false">IF(F257="",0,IFERROR(INDEX(Setup!$D$18:$D$22,MATCH(F257,Setup!$B$18:$B$22,0)),0))</f>
        <v>0</v>
      </c>
      <c r="S257" s="36" t="n">
        <f aca="false">IF(G257="",0,IFERROR(INDEX(Setup!$D$18:$D$22,MATCH(G257,Setup!$B$18:$B$22,0)),0))</f>
        <v>0</v>
      </c>
      <c r="T257" s="36" t="n">
        <f aca="false">IF(H257="",0,IFERROR(INDEX(Setup!$D$18:$D$22,MATCH(H257,Setup!$B$18:$B$22,0)),0))</f>
        <v>0</v>
      </c>
      <c r="U257" s="36" t="n">
        <f aca="false">IF(I257="",0,IFERROR(INDEX(Setup!$D$18:$D$22,MATCH(I257,Setup!$B$18:$B$22,0)),0))</f>
        <v>0</v>
      </c>
    </row>
    <row r="258" customFormat="false" ht="15" hidden="false" customHeight="false" outlineLevel="0" collapsed="false">
      <c r="P258" s="36" t="n">
        <f aca="false">IFERROR(INDEX(Setup!$I$27:$I$36,MATCH($C258,Setup!$B$27:$B$36,0)),0)</f>
        <v>0</v>
      </c>
      <c r="Q258" s="36" t="n">
        <f aca="false">IF(E258="",0,IFERROR(INDEX(Setup!$D$18:$D$22,MATCH(E258,Setup!$B$18:$B$22,0)),0))</f>
        <v>0</v>
      </c>
      <c r="R258" s="36" t="n">
        <f aca="false">IF(F258="",0,IFERROR(INDEX(Setup!$D$18:$D$22,MATCH(F258,Setup!$B$18:$B$22,0)),0))</f>
        <v>0</v>
      </c>
      <c r="S258" s="36" t="n">
        <f aca="false">IF(G258="",0,IFERROR(INDEX(Setup!$D$18:$D$22,MATCH(G258,Setup!$B$18:$B$22,0)),0))</f>
        <v>0</v>
      </c>
      <c r="T258" s="36" t="n">
        <f aca="false">IF(H258="",0,IFERROR(INDEX(Setup!$D$18:$D$22,MATCH(H258,Setup!$B$18:$B$22,0)),0))</f>
        <v>0</v>
      </c>
      <c r="U258" s="36" t="n">
        <f aca="false">IF(I258="",0,IFERROR(INDEX(Setup!$D$18:$D$22,MATCH(I258,Setup!$B$18:$B$22,0)),0))</f>
        <v>0</v>
      </c>
    </row>
    <row r="259" customFormat="false" ht="15" hidden="false" customHeight="false" outlineLevel="0" collapsed="false">
      <c r="P259" s="36" t="n">
        <f aca="false">IFERROR(INDEX(Setup!$I$27:$I$36,MATCH($C259,Setup!$B$27:$B$36,0)),0)</f>
        <v>0</v>
      </c>
      <c r="Q259" s="36" t="n">
        <f aca="false">IF(E259="",0,IFERROR(INDEX(Setup!$D$18:$D$22,MATCH(E259,Setup!$B$18:$B$22,0)),0))</f>
        <v>0</v>
      </c>
      <c r="R259" s="36" t="n">
        <f aca="false">IF(F259="",0,IFERROR(INDEX(Setup!$D$18:$D$22,MATCH(F259,Setup!$B$18:$B$22,0)),0))</f>
        <v>0</v>
      </c>
      <c r="S259" s="36" t="n">
        <f aca="false">IF(G259="",0,IFERROR(INDEX(Setup!$D$18:$D$22,MATCH(G259,Setup!$B$18:$B$22,0)),0))</f>
        <v>0</v>
      </c>
      <c r="T259" s="36" t="n">
        <f aca="false">IF(H259="",0,IFERROR(INDEX(Setup!$D$18:$D$22,MATCH(H259,Setup!$B$18:$B$22,0)),0))</f>
        <v>0</v>
      </c>
      <c r="U259" s="36" t="n">
        <f aca="false">IF(I259="",0,IFERROR(INDEX(Setup!$D$18:$D$22,MATCH(I259,Setup!$B$18:$B$22,0)),0))</f>
        <v>0</v>
      </c>
    </row>
    <row r="260" customFormat="false" ht="15" hidden="false" customHeight="false" outlineLevel="0" collapsed="false">
      <c r="P260" s="36" t="n">
        <f aca="false">IFERROR(INDEX(Setup!$I$27:$I$36,MATCH($C260,Setup!$B$27:$B$36,0)),0)</f>
        <v>0</v>
      </c>
      <c r="Q260" s="36" t="n">
        <f aca="false">IF(E260="",0,IFERROR(INDEX(Setup!$D$18:$D$22,MATCH(E260,Setup!$B$18:$B$22,0)),0))</f>
        <v>0</v>
      </c>
      <c r="R260" s="36" t="n">
        <f aca="false">IF(F260="",0,IFERROR(INDEX(Setup!$D$18:$D$22,MATCH(F260,Setup!$B$18:$B$22,0)),0))</f>
        <v>0</v>
      </c>
      <c r="S260" s="36" t="n">
        <f aca="false">IF(G260="",0,IFERROR(INDEX(Setup!$D$18:$D$22,MATCH(G260,Setup!$B$18:$B$22,0)),0))</f>
        <v>0</v>
      </c>
      <c r="T260" s="36" t="n">
        <f aca="false">IF(H260="",0,IFERROR(INDEX(Setup!$D$18:$D$22,MATCH(H260,Setup!$B$18:$B$22,0)),0))</f>
        <v>0</v>
      </c>
      <c r="U260" s="36" t="n">
        <f aca="false">IF(I260="",0,IFERROR(INDEX(Setup!$D$18:$D$22,MATCH(I260,Setup!$B$18:$B$22,0)),0))</f>
        <v>0</v>
      </c>
    </row>
    <row r="261" customFormat="false" ht="15" hidden="false" customHeight="false" outlineLevel="0" collapsed="false">
      <c r="P261" s="36" t="n">
        <f aca="false">IFERROR(INDEX(Setup!$I$27:$I$36,MATCH($C261,Setup!$B$27:$B$36,0)),0)</f>
        <v>0</v>
      </c>
      <c r="Q261" s="36" t="n">
        <f aca="false">IF(E261="",0,IFERROR(INDEX(Setup!$D$18:$D$22,MATCH(E261,Setup!$B$18:$B$22,0)),0))</f>
        <v>0</v>
      </c>
      <c r="R261" s="36" t="n">
        <f aca="false">IF(F261="",0,IFERROR(INDEX(Setup!$D$18:$D$22,MATCH(F261,Setup!$B$18:$B$22,0)),0))</f>
        <v>0</v>
      </c>
      <c r="S261" s="36" t="n">
        <f aca="false">IF(G261="",0,IFERROR(INDEX(Setup!$D$18:$D$22,MATCH(G261,Setup!$B$18:$B$22,0)),0))</f>
        <v>0</v>
      </c>
      <c r="T261" s="36" t="n">
        <f aca="false">IF(H261="",0,IFERROR(INDEX(Setup!$D$18:$D$22,MATCH(H261,Setup!$B$18:$B$22,0)),0))</f>
        <v>0</v>
      </c>
      <c r="U261" s="36" t="n">
        <f aca="false">IF(I261="",0,IFERROR(INDEX(Setup!$D$18:$D$22,MATCH(I261,Setup!$B$18:$B$22,0)),0))</f>
        <v>0</v>
      </c>
    </row>
    <row r="262" customFormat="false" ht="15" hidden="false" customHeight="false" outlineLevel="0" collapsed="false">
      <c r="P262" s="36" t="n">
        <f aca="false">IFERROR(INDEX(Setup!$I$27:$I$36,MATCH($C262,Setup!$B$27:$B$36,0)),0)</f>
        <v>0</v>
      </c>
      <c r="Q262" s="36" t="n">
        <f aca="false">IF(E262="",0,IFERROR(INDEX(Setup!$D$18:$D$22,MATCH(E262,Setup!$B$18:$B$22,0)),0))</f>
        <v>0</v>
      </c>
      <c r="R262" s="36" t="n">
        <f aca="false">IF(F262="",0,IFERROR(INDEX(Setup!$D$18:$D$22,MATCH(F262,Setup!$B$18:$B$22,0)),0))</f>
        <v>0</v>
      </c>
      <c r="S262" s="36" t="n">
        <f aca="false">IF(G262="",0,IFERROR(INDEX(Setup!$D$18:$D$22,MATCH(G262,Setup!$B$18:$B$22,0)),0))</f>
        <v>0</v>
      </c>
      <c r="T262" s="36" t="n">
        <f aca="false">IF(H262="",0,IFERROR(INDEX(Setup!$D$18:$D$22,MATCH(H262,Setup!$B$18:$B$22,0)),0))</f>
        <v>0</v>
      </c>
      <c r="U262" s="36" t="n">
        <f aca="false">IF(I262="",0,IFERROR(INDEX(Setup!$D$18:$D$22,MATCH(I262,Setup!$B$18:$B$22,0)),0))</f>
        <v>0</v>
      </c>
    </row>
    <row r="263" customFormat="false" ht="15" hidden="false" customHeight="false" outlineLevel="0" collapsed="false">
      <c r="P263" s="36" t="n">
        <f aca="false">IFERROR(INDEX(Setup!$I$27:$I$36,MATCH($C263,Setup!$B$27:$B$36,0)),0)</f>
        <v>0</v>
      </c>
      <c r="Q263" s="36" t="n">
        <f aca="false">IF(E263="",0,IFERROR(INDEX(Setup!$D$18:$D$22,MATCH(E263,Setup!$B$18:$B$22,0)),0))</f>
        <v>0</v>
      </c>
      <c r="R263" s="36" t="n">
        <f aca="false">IF(F263="",0,IFERROR(INDEX(Setup!$D$18:$D$22,MATCH(F263,Setup!$B$18:$B$22,0)),0))</f>
        <v>0</v>
      </c>
      <c r="S263" s="36" t="n">
        <f aca="false">IF(G263="",0,IFERROR(INDEX(Setup!$D$18:$D$22,MATCH(G263,Setup!$B$18:$B$22,0)),0))</f>
        <v>0</v>
      </c>
      <c r="T263" s="36" t="n">
        <f aca="false">IF(H263="",0,IFERROR(INDEX(Setup!$D$18:$D$22,MATCH(H263,Setup!$B$18:$B$22,0)),0))</f>
        <v>0</v>
      </c>
      <c r="U263" s="36" t="n">
        <f aca="false">IF(I263="",0,IFERROR(INDEX(Setup!$D$18:$D$22,MATCH(I263,Setup!$B$18:$B$22,0)),0))</f>
        <v>0</v>
      </c>
    </row>
    <row r="264" customFormat="false" ht="15" hidden="false" customHeight="false" outlineLevel="0" collapsed="false">
      <c r="P264" s="36" t="n">
        <f aca="false">IFERROR(INDEX(Setup!$I$27:$I$36,MATCH($C264,Setup!$B$27:$B$36,0)),0)</f>
        <v>0</v>
      </c>
      <c r="Q264" s="36" t="n">
        <f aca="false">IF(E264="",0,IFERROR(INDEX(Setup!$D$18:$D$22,MATCH(E264,Setup!$B$18:$B$22,0)),0))</f>
        <v>0</v>
      </c>
      <c r="R264" s="36" t="n">
        <f aca="false">IF(F264="",0,IFERROR(INDEX(Setup!$D$18:$D$22,MATCH(F264,Setup!$B$18:$B$22,0)),0))</f>
        <v>0</v>
      </c>
      <c r="S264" s="36" t="n">
        <f aca="false">IF(G264="",0,IFERROR(INDEX(Setup!$D$18:$D$22,MATCH(G264,Setup!$B$18:$B$22,0)),0))</f>
        <v>0</v>
      </c>
      <c r="T264" s="36" t="n">
        <f aca="false">IF(H264="",0,IFERROR(INDEX(Setup!$D$18:$D$22,MATCH(H264,Setup!$B$18:$B$22,0)),0))</f>
        <v>0</v>
      </c>
      <c r="U264" s="36" t="n">
        <f aca="false">IF(I264="",0,IFERROR(INDEX(Setup!$D$18:$D$22,MATCH(I264,Setup!$B$18:$B$22,0)),0))</f>
        <v>0</v>
      </c>
    </row>
    <row r="265" customFormat="false" ht="15" hidden="false" customHeight="false" outlineLevel="0" collapsed="false">
      <c r="P265" s="36" t="n">
        <f aca="false">IFERROR(INDEX(Setup!$I$27:$I$36,MATCH($C265,Setup!$B$27:$B$36,0)),0)</f>
        <v>0</v>
      </c>
      <c r="Q265" s="36" t="n">
        <f aca="false">IF(E265="",0,IFERROR(INDEX(Setup!$D$18:$D$22,MATCH(E265,Setup!$B$18:$B$22,0)),0))</f>
        <v>0</v>
      </c>
      <c r="R265" s="36" t="n">
        <f aca="false">IF(F265="",0,IFERROR(INDEX(Setup!$D$18:$D$22,MATCH(F265,Setup!$B$18:$B$22,0)),0))</f>
        <v>0</v>
      </c>
      <c r="S265" s="36" t="n">
        <f aca="false">IF(G265="",0,IFERROR(INDEX(Setup!$D$18:$D$22,MATCH(G265,Setup!$B$18:$B$22,0)),0))</f>
        <v>0</v>
      </c>
      <c r="T265" s="36" t="n">
        <f aca="false">IF(H265="",0,IFERROR(INDEX(Setup!$D$18:$D$22,MATCH(H265,Setup!$B$18:$B$22,0)),0))</f>
        <v>0</v>
      </c>
      <c r="U265" s="36" t="n">
        <f aca="false">IF(I265="",0,IFERROR(INDEX(Setup!$D$18:$D$22,MATCH(I265,Setup!$B$18:$B$22,0)),0))</f>
        <v>0</v>
      </c>
    </row>
    <row r="266" customFormat="false" ht="15" hidden="false" customHeight="false" outlineLevel="0" collapsed="false">
      <c r="P266" s="36" t="n">
        <f aca="false">IFERROR(INDEX(Setup!$I$27:$I$36,MATCH($C266,Setup!$B$27:$B$36,0)),0)</f>
        <v>0</v>
      </c>
      <c r="Q266" s="36" t="n">
        <f aca="false">IF(E266="",0,IFERROR(INDEX(Setup!$D$18:$D$22,MATCH(E266,Setup!$B$18:$B$22,0)),0))</f>
        <v>0</v>
      </c>
      <c r="R266" s="36" t="n">
        <f aca="false">IF(F266="",0,IFERROR(INDEX(Setup!$D$18:$D$22,MATCH(F266,Setup!$B$18:$B$22,0)),0))</f>
        <v>0</v>
      </c>
      <c r="S266" s="36" t="n">
        <f aca="false">IF(G266="",0,IFERROR(INDEX(Setup!$D$18:$D$22,MATCH(G266,Setup!$B$18:$B$22,0)),0))</f>
        <v>0</v>
      </c>
      <c r="T266" s="36" t="n">
        <f aca="false">IF(H266="",0,IFERROR(INDEX(Setup!$D$18:$D$22,MATCH(H266,Setup!$B$18:$B$22,0)),0))</f>
        <v>0</v>
      </c>
      <c r="U266" s="36" t="n">
        <f aca="false">IF(I266="",0,IFERROR(INDEX(Setup!$D$18:$D$22,MATCH(I266,Setup!$B$18:$B$22,0)),0))</f>
        <v>0</v>
      </c>
    </row>
    <row r="267" customFormat="false" ht="15" hidden="false" customHeight="false" outlineLevel="0" collapsed="false">
      <c r="P267" s="36" t="n">
        <f aca="false">IFERROR(INDEX(Setup!$I$27:$I$36,MATCH($C267,Setup!$B$27:$B$36,0)),0)</f>
        <v>0</v>
      </c>
      <c r="Q267" s="36" t="n">
        <f aca="false">IF(E267="",0,IFERROR(INDEX(Setup!$D$18:$D$22,MATCH(E267,Setup!$B$18:$B$22,0)),0))</f>
        <v>0</v>
      </c>
      <c r="R267" s="36" t="n">
        <f aca="false">IF(F267="",0,IFERROR(INDEX(Setup!$D$18:$D$22,MATCH(F267,Setup!$B$18:$B$22,0)),0))</f>
        <v>0</v>
      </c>
      <c r="S267" s="36" t="n">
        <f aca="false">IF(G267="",0,IFERROR(INDEX(Setup!$D$18:$D$22,MATCH(G267,Setup!$B$18:$B$22,0)),0))</f>
        <v>0</v>
      </c>
      <c r="T267" s="36" t="n">
        <f aca="false">IF(H267="",0,IFERROR(INDEX(Setup!$D$18:$D$22,MATCH(H267,Setup!$B$18:$B$22,0)),0))</f>
        <v>0</v>
      </c>
      <c r="U267" s="36" t="n">
        <f aca="false">IF(I267="",0,IFERROR(INDEX(Setup!$D$18:$D$22,MATCH(I267,Setup!$B$18:$B$22,0)),0))</f>
        <v>0</v>
      </c>
    </row>
    <row r="268" customFormat="false" ht="15" hidden="false" customHeight="false" outlineLevel="0" collapsed="false">
      <c r="P268" s="36" t="n">
        <f aca="false">IFERROR(INDEX(Setup!$I$27:$I$36,MATCH($C268,Setup!$B$27:$B$36,0)),0)</f>
        <v>0</v>
      </c>
      <c r="Q268" s="36" t="n">
        <f aca="false">IF(E268="",0,IFERROR(INDEX(Setup!$D$18:$D$22,MATCH(E268,Setup!$B$18:$B$22,0)),0))</f>
        <v>0</v>
      </c>
      <c r="R268" s="36" t="n">
        <f aca="false">IF(F268="",0,IFERROR(INDEX(Setup!$D$18:$D$22,MATCH(F268,Setup!$B$18:$B$22,0)),0))</f>
        <v>0</v>
      </c>
      <c r="S268" s="36" t="n">
        <f aca="false">IF(G268="",0,IFERROR(INDEX(Setup!$D$18:$D$22,MATCH(G268,Setup!$B$18:$B$22,0)),0))</f>
        <v>0</v>
      </c>
      <c r="T268" s="36" t="n">
        <f aca="false">IF(H268="",0,IFERROR(INDEX(Setup!$D$18:$D$22,MATCH(H268,Setup!$B$18:$B$22,0)),0))</f>
        <v>0</v>
      </c>
      <c r="U268" s="36" t="n">
        <f aca="false">IF(I268="",0,IFERROR(INDEX(Setup!$D$18:$D$22,MATCH(I268,Setup!$B$18:$B$22,0)),0))</f>
        <v>0</v>
      </c>
    </row>
    <row r="269" customFormat="false" ht="15" hidden="false" customHeight="false" outlineLevel="0" collapsed="false">
      <c r="P269" s="36" t="n">
        <f aca="false">IFERROR(INDEX(Setup!$I$27:$I$36,MATCH($C269,Setup!$B$27:$B$36,0)),0)</f>
        <v>0</v>
      </c>
      <c r="Q269" s="36" t="n">
        <f aca="false">IF(E269="",0,IFERROR(INDEX(Setup!$D$18:$D$22,MATCH(E269,Setup!$B$18:$B$22,0)),0))</f>
        <v>0</v>
      </c>
      <c r="R269" s="36" t="n">
        <f aca="false">IF(F269="",0,IFERROR(INDEX(Setup!$D$18:$D$22,MATCH(F269,Setup!$B$18:$B$22,0)),0))</f>
        <v>0</v>
      </c>
      <c r="S269" s="36" t="n">
        <f aca="false">IF(G269="",0,IFERROR(INDEX(Setup!$D$18:$D$22,MATCH(G269,Setup!$B$18:$B$22,0)),0))</f>
        <v>0</v>
      </c>
      <c r="T269" s="36" t="n">
        <f aca="false">IF(H269="",0,IFERROR(INDEX(Setup!$D$18:$D$22,MATCH(H269,Setup!$B$18:$B$22,0)),0))</f>
        <v>0</v>
      </c>
      <c r="U269" s="36" t="n">
        <f aca="false">IF(I269="",0,IFERROR(INDEX(Setup!$D$18:$D$22,MATCH(I269,Setup!$B$18:$B$22,0)),0))</f>
        <v>0</v>
      </c>
    </row>
    <row r="270" customFormat="false" ht="15" hidden="false" customHeight="false" outlineLevel="0" collapsed="false">
      <c r="P270" s="36" t="n">
        <f aca="false">IFERROR(INDEX(Setup!$I$27:$I$36,MATCH($C270,Setup!$B$27:$B$36,0)),0)</f>
        <v>0</v>
      </c>
      <c r="Q270" s="36" t="n">
        <f aca="false">IF(E270="",0,IFERROR(INDEX(Setup!$D$18:$D$22,MATCH(E270,Setup!$B$18:$B$22,0)),0))</f>
        <v>0</v>
      </c>
      <c r="R270" s="36" t="n">
        <f aca="false">IF(F270="",0,IFERROR(INDEX(Setup!$D$18:$D$22,MATCH(F270,Setup!$B$18:$B$22,0)),0))</f>
        <v>0</v>
      </c>
      <c r="S270" s="36" t="n">
        <f aca="false">IF(G270="",0,IFERROR(INDEX(Setup!$D$18:$D$22,MATCH(G270,Setup!$B$18:$B$22,0)),0))</f>
        <v>0</v>
      </c>
      <c r="T270" s="36" t="n">
        <f aca="false">IF(H270="",0,IFERROR(INDEX(Setup!$D$18:$D$22,MATCH(H270,Setup!$B$18:$B$22,0)),0))</f>
        <v>0</v>
      </c>
      <c r="U270" s="36" t="n">
        <f aca="false">IF(I270="",0,IFERROR(INDEX(Setup!$D$18:$D$22,MATCH(I270,Setup!$B$18:$B$22,0)),0))</f>
        <v>0</v>
      </c>
    </row>
    <row r="271" customFormat="false" ht="15" hidden="false" customHeight="false" outlineLevel="0" collapsed="false">
      <c r="P271" s="36" t="n">
        <f aca="false">IFERROR(INDEX(Setup!$I$27:$I$36,MATCH($C271,Setup!$B$27:$B$36,0)),0)</f>
        <v>0</v>
      </c>
      <c r="Q271" s="36" t="n">
        <f aca="false">IF(E271="",0,IFERROR(INDEX(Setup!$D$18:$D$22,MATCH(E271,Setup!$B$18:$B$22,0)),0))</f>
        <v>0</v>
      </c>
      <c r="R271" s="36" t="n">
        <f aca="false">IF(F271="",0,IFERROR(INDEX(Setup!$D$18:$D$22,MATCH(F271,Setup!$B$18:$B$22,0)),0))</f>
        <v>0</v>
      </c>
      <c r="S271" s="36" t="n">
        <f aca="false">IF(G271="",0,IFERROR(INDEX(Setup!$D$18:$D$22,MATCH(G271,Setup!$B$18:$B$22,0)),0))</f>
        <v>0</v>
      </c>
      <c r="T271" s="36" t="n">
        <f aca="false">IF(H271="",0,IFERROR(INDEX(Setup!$D$18:$D$22,MATCH(H271,Setup!$B$18:$B$22,0)),0))</f>
        <v>0</v>
      </c>
      <c r="U271" s="36" t="n">
        <f aca="false">IF(I271="",0,IFERROR(INDEX(Setup!$D$18:$D$22,MATCH(I271,Setup!$B$18:$B$22,0)),0))</f>
        <v>0</v>
      </c>
    </row>
    <row r="272" customFormat="false" ht="15" hidden="false" customHeight="false" outlineLevel="0" collapsed="false">
      <c r="P272" s="36" t="n">
        <f aca="false">IFERROR(INDEX(Setup!$I$27:$I$36,MATCH($C272,Setup!$B$27:$B$36,0)),0)</f>
        <v>0</v>
      </c>
      <c r="Q272" s="36" t="n">
        <f aca="false">IF(E272="",0,IFERROR(INDEX(Setup!$D$18:$D$22,MATCH(E272,Setup!$B$18:$B$22,0)),0))</f>
        <v>0</v>
      </c>
      <c r="R272" s="36" t="n">
        <f aca="false">IF(F272="",0,IFERROR(INDEX(Setup!$D$18:$D$22,MATCH(F272,Setup!$B$18:$B$22,0)),0))</f>
        <v>0</v>
      </c>
      <c r="S272" s="36" t="n">
        <f aca="false">IF(G272="",0,IFERROR(INDEX(Setup!$D$18:$D$22,MATCH(G272,Setup!$B$18:$B$22,0)),0))</f>
        <v>0</v>
      </c>
      <c r="T272" s="36" t="n">
        <f aca="false">IF(H272="",0,IFERROR(INDEX(Setup!$D$18:$D$22,MATCH(H272,Setup!$B$18:$B$22,0)),0))</f>
        <v>0</v>
      </c>
      <c r="U272" s="36" t="n">
        <f aca="false">IF(I272="",0,IFERROR(INDEX(Setup!$D$18:$D$22,MATCH(I272,Setup!$B$18:$B$22,0)),0))</f>
        <v>0</v>
      </c>
    </row>
    <row r="273" customFormat="false" ht="15" hidden="false" customHeight="false" outlineLevel="0" collapsed="false">
      <c r="P273" s="36" t="n">
        <f aca="false">IFERROR(INDEX(Setup!$I$27:$I$36,MATCH($C273,Setup!$B$27:$B$36,0)),0)</f>
        <v>0</v>
      </c>
      <c r="Q273" s="36" t="n">
        <f aca="false">IF(E273="",0,IFERROR(INDEX(Setup!$D$18:$D$22,MATCH(E273,Setup!$B$18:$B$22,0)),0))</f>
        <v>0</v>
      </c>
      <c r="R273" s="36" t="n">
        <f aca="false">IF(F273="",0,IFERROR(INDEX(Setup!$D$18:$D$22,MATCH(F273,Setup!$B$18:$B$22,0)),0))</f>
        <v>0</v>
      </c>
      <c r="S273" s="36" t="n">
        <f aca="false">IF(G273="",0,IFERROR(INDEX(Setup!$D$18:$D$22,MATCH(G273,Setup!$B$18:$B$22,0)),0))</f>
        <v>0</v>
      </c>
      <c r="T273" s="36" t="n">
        <f aca="false">IF(H273="",0,IFERROR(INDEX(Setup!$D$18:$D$22,MATCH(H273,Setup!$B$18:$B$22,0)),0))</f>
        <v>0</v>
      </c>
      <c r="U273" s="36" t="n">
        <f aca="false">IF(I273="",0,IFERROR(INDEX(Setup!$D$18:$D$22,MATCH(I273,Setup!$B$18:$B$22,0)),0))</f>
        <v>0</v>
      </c>
    </row>
    <row r="274" customFormat="false" ht="15" hidden="false" customHeight="false" outlineLevel="0" collapsed="false">
      <c r="P274" s="36" t="n">
        <f aca="false">IFERROR(INDEX(Setup!$I$27:$I$36,MATCH($C274,Setup!$B$27:$B$36,0)),0)</f>
        <v>0</v>
      </c>
      <c r="Q274" s="36" t="n">
        <f aca="false">IF(E274="",0,IFERROR(INDEX(Setup!$D$18:$D$22,MATCH(E274,Setup!$B$18:$B$22,0)),0))</f>
        <v>0</v>
      </c>
      <c r="R274" s="36" t="n">
        <f aca="false">IF(F274="",0,IFERROR(INDEX(Setup!$D$18:$D$22,MATCH(F274,Setup!$B$18:$B$22,0)),0))</f>
        <v>0</v>
      </c>
      <c r="S274" s="36" t="n">
        <f aca="false">IF(G274="",0,IFERROR(INDEX(Setup!$D$18:$D$22,MATCH(G274,Setup!$B$18:$B$22,0)),0))</f>
        <v>0</v>
      </c>
      <c r="T274" s="36" t="n">
        <f aca="false">IF(H274="",0,IFERROR(INDEX(Setup!$D$18:$D$22,MATCH(H274,Setup!$B$18:$B$22,0)),0))</f>
        <v>0</v>
      </c>
      <c r="U274" s="36" t="n">
        <f aca="false">IF(I274="",0,IFERROR(INDEX(Setup!$D$18:$D$22,MATCH(I274,Setup!$B$18:$B$22,0)),0))</f>
        <v>0</v>
      </c>
    </row>
    <row r="275" customFormat="false" ht="15" hidden="false" customHeight="false" outlineLevel="0" collapsed="false">
      <c r="P275" s="36" t="n">
        <f aca="false">IFERROR(INDEX(Setup!$I$27:$I$36,MATCH($C275,Setup!$B$27:$B$36,0)),0)</f>
        <v>0</v>
      </c>
      <c r="Q275" s="36" t="n">
        <f aca="false">IF(E275="",0,IFERROR(INDEX(Setup!$D$18:$D$22,MATCH(E275,Setup!$B$18:$B$22,0)),0))</f>
        <v>0</v>
      </c>
      <c r="R275" s="36" t="n">
        <f aca="false">IF(F275="",0,IFERROR(INDEX(Setup!$D$18:$D$22,MATCH(F275,Setup!$B$18:$B$22,0)),0))</f>
        <v>0</v>
      </c>
      <c r="S275" s="36" t="n">
        <f aca="false">IF(G275="",0,IFERROR(INDEX(Setup!$D$18:$D$22,MATCH(G275,Setup!$B$18:$B$22,0)),0))</f>
        <v>0</v>
      </c>
      <c r="T275" s="36" t="n">
        <f aca="false">IF(H275="",0,IFERROR(INDEX(Setup!$D$18:$D$22,MATCH(H275,Setup!$B$18:$B$22,0)),0))</f>
        <v>0</v>
      </c>
      <c r="U275" s="36" t="n">
        <f aca="false">IF(I275="",0,IFERROR(INDEX(Setup!$D$18:$D$22,MATCH(I275,Setup!$B$18:$B$22,0)),0))</f>
        <v>0</v>
      </c>
    </row>
    <row r="276" customFormat="false" ht="15" hidden="false" customHeight="false" outlineLevel="0" collapsed="false">
      <c r="P276" s="36" t="n">
        <f aca="false">IFERROR(INDEX(Setup!$I$27:$I$36,MATCH($C276,Setup!$B$27:$B$36,0)),0)</f>
        <v>0</v>
      </c>
      <c r="Q276" s="36" t="n">
        <f aca="false">IF(E276="",0,IFERROR(INDEX(Setup!$D$18:$D$22,MATCH(E276,Setup!$B$18:$B$22,0)),0))</f>
        <v>0</v>
      </c>
      <c r="R276" s="36" t="n">
        <f aca="false">IF(F276="",0,IFERROR(INDEX(Setup!$D$18:$D$22,MATCH(F276,Setup!$B$18:$B$22,0)),0))</f>
        <v>0</v>
      </c>
      <c r="S276" s="36" t="n">
        <f aca="false">IF(G276="",0,IFERROR(INDEX(Setup!$D$18:$D$22,MATCH(G276,Setup!$B$18:$B$22,0)),0))</f>
        <v>0</v>
      </c>
      <c r="T276" s="36" t="n">
        <f aca="false">IF(H276="",0,IFERROR(INDEX(Setup!$D$18:$D$22,MATCH(H276,Setup!$B$18:$B$22,0)),0))</f>
        <v>0</v>
      </c>
      <c r="U276" s="36" t="n">
        <f aca="false">IF(I276="",0,IFERROR(INDEX(Setup!$D$18:$D$22,MATCH(I276,Setup!$B$18:$B$22,0)),0))</f>
        <v>0</v>
      </c>
    </row>
    <row r="277" customFormat="false" ht="15" hidden="false" customHeight="false" outlineLevel="0" collapsed="false">
      <c r="P277" s="36" t="n">
        <f aca="false">IFERROR(INDEX(Setup!$I$27:$I$36,MATCH($C277,Setup!$B$27:$B$36,0)),0)</f>
        <v>0</v>
      </c>
      <c r="Q277" s="36" t="n">
        <f aca="false">IF(E277="",0,IFERROR(INDEX(Setup!$D$18:$D$22,MATCH(E277,Setup!$B$18:$B$22,0)),0))</f>
        <v>0</v>
      </c>
      <c r="R277" s="36" t="n">
        <f aca="false">IF(F277="",0,IFERROR(INDEX(Setup!$D$18:$D$22,MATCH(F277,Setup!$B$18:$B$22,0)),0))</f>
        <v>0</v>
      </c>
      <c r="S277" s="36" t="n">
        <f aca="false">IF(G277="",0,IFERROR(INDEX(Setup!$D$18:$D$22,MATCH(G277,Setup!$B$18:$B$22,0)),0))</f>
        <v>0</v>
      </c>
      <c r="T277" s="36" t="n">
        <f aca="false">IF(H277="",0,IFERROR(INDEX(Setup!$D$18:$D$22,MATCH(H277,Setup!$B$18:$B$22,0)),0))</f>
        <v>0</v>
      </c>
      <c r="U277" s="36" t="n">
        <f aca="false">IF(I277="",0,IFERROR(INDEX(Setup!$D$18:$D$22,MATCH(I277,Setup!$B$18:$B$22,0)),0))</f>
        <v>0</v>
      </c>
    </row>
    <row r="278" customFormat="false" ht="15" hidden="false" customHeight="false" outlineLevel="0" collapsed="false">
      <c r="P278" s="36" t="n">
        <f aca="false">IFERROR(INDEX(Setup!$I$27:$I$36,MATCH($C278,Setup!$B$27:$B$36,0)),0)</f>
        <v>0</v>
      </c>
      <c r="Q278" s="36" t="n">
        <f aca="false">IF(E278="",0,IFERROR(INDEX(Setup!$D$18:$D$22,MATCH(E278,Setup!$B$18:$B$22,0)),0))</f>
        <v>0</v>
      </c>
      <c r="R278" s="36" t="n">
        <f aca="false">IF(F278="",0,IFERROR(INDEX(Setup!$D$18:$D$22,MATCH(F278,Setup!$B$18:$B$22,0)),0))</f>
        <v>0</v>
      </c>
      <c r="S278" s="36" t="n">
        <f aca="false">IF(G278="",0,IFERROR(INDEX(Setup!$D$18:$D$22,MATCH(G278,Setup!$B$18:$B$22,0)),0))</f>
        <v>0</v>
      </c>
      <c r="T278" s="36" t="n">
        <f aca="false">IF(H278="",0,IFERROR(INDEX(Setup!$D$18:$D$22,MATCH(H278,Setup!$B$18:$B$22,0)),0))</f>
        <v>0</v>
      </c>
      <c r="U278" s="36" t="n">
        <f aca="false">IF(I278="",0,IFERROR(INDEX(Setup!$D$18:$D$22,MATCH(I278,Setup!$B$18:$B$22,0)),0))</f>
        <v>0</v>
      </c>
    </row>
    <row r="279" customFormat="false" ht="15" hidden="false" customHeight="false" outlineLevel="0" collapsed="false">
      <c r="P279" s="36" t="n">
        <f aca="false">IFERROR(INDEX(Setup!$I$27:$I$36,MATCH($C279,Setup!$B$27:$B$36,0)),0)</f>
        <v>0</v>
      </c>
      <c r="Q279" s="36" t="n">
        <f aca="false">IF(E279="",0,IFERROR(INDEX(Setup!$D$18:$D$22,MATCH(E279,Setup!$B$18:$B$22,0)),0))</f>
        <v>0</v>
      </c>
      <c r="R279" s="36" t="n">
        <f aca="false">IF(F279="",0,IFERROR(INDEX(Setup!$D$18:$D$22,MATCH(F279,Setup!$B$18:$B$22,0)),0))</f>
        <v>0</v>
      </c>
      <c r="S279" s="36" t="n">
        <f aca="false">IF(G279="",0,IFERROR(INDEX(Setup!$D$18:$D$22,MATCH(G279,Setup!$B$18:$B$22,0)),0))</f>
        <v>0</v>
      </c>
      <c r="T279" s="36" t="n">
        <f aca="false">IF(H279="",0,IFERROR(INDEX(Setup!$D$18:$D$22,MATCH(H279,Setup!$B$18:$B$22,0)),0))</f>
        <v>0</v>
      </c>
      <c r="U279" s="36" t="n">
        <f aca="false">IF(I279="",0,IFERROR(INDEX(Setup!$D$18:$D$22,MATCH(I279,Setup!$B$18:$B$22,0)),0))</f>
        <v>0</v>
      </c>
    </row>
    <row r="280" customFormat="false" ht="15" hidden="false" customHeight="false" outlineLevel="0" collapsed="false">
      <c r="P280" s="36" t="n">
        <f aca="false">IFERROR(INDEX(Setup!$I$27:$I$36,MATCH($C280,Setup!$B$27:$B$36,0)),0)</f>
        <v>0</v>
      </c>
      <c r="Q280" s="36" t="n">
        <f aca="false">IF(E280="",0,IFERROR(INDEX(Setup!$D$18:$D$22,MATCH(E280,Setup!$B$18:$B$22,0)),0))</f>
        <v>0</v>
      </c>
      <c r="R280" s="36" t="n">
        <f aca="false">IF(F280="",0,IFERROR(INDEX(Setup!$D$18:$D$22,MATCH(F280,Setup!$B$18:$B$22,0)),0))</f>
        <v>0</v>
      </c>
      <c r="S280" s="36" t="n">
        <f aca="false">IF(G280="",0,IFERROR(INDEX(Setup!$D$18:$D$22,MATCH(G280,Setup!$B$18:$B$22,0)),0))</f>
        <v>0</v>
      </c>
      <c r="T280" s="36" t="n">
        <f aca="false">IF(H280="",0,IFERROR(INDEX(Setup!$D$18:$D$22,MATCH(H280,Setup!$B$18:$B$22,0)),0))</f>
        <v>0</v>
      </c>
      <c r="U280" s="36" t="n">
        <f aca="false">IF(I280="",0,IFERROR(INDEX(Setup!$D$18:$D$22,MATCH(I280,Setup!$B$18:$B$22,0)),0))</f>
        <v>0</v>
      </c>
    </row>
    <row r="281" customFormat="false" ht="15" hidden="false" customHeight="false" outlineLevel="0" collapsed="false">
      <c r="P281" s="36" t="n">
        <f aca="false">IFERROR(INDEX(Setup!$I$27:$I$36,MATCH($C281,Setup!$B$27:$B$36,0)),0)</f>
        <v>0</v>
      </c>
      <c r="Q281" s="36" t="n">
        <f aca="false">IF(E281="",0,IFERROR(INDEX(Setup!$D$18:$D$22,MATCH(E281,Setup!$B$18:$B$22,0)),0))</f>
        <v>0</v>
      </c>
      <c r="R281" s="36" t="n">
        <f aca="false">IF(F281="",0,IFERROR(INDEX(Setup!$D$18:$D$22,MATCH(F281,Setup!$B$18:$B$22,0)),0))</f>
        <v>0</v>
      </c>
      <c r="S281" s="36" t="n">
        <f aca="false">IF(G281="",0,IFERROR(INDEX(Setup!$D$18:$D$22,MATCH(G281,Setup!$B$18:$B$22,0)),0))</f>
        <v>0</v>
      </c>
      <c r="T281" s="36" t="n">
        <f aca="false">IF(H281="",0,IFERROR(INDEX(Setup!$D$18:$D$22,MATCH(H281,Setup!$B$18:$B$22,0)),0))</f>
        <v>0</v>
      </c>
      <c r="U281" s="36" t="n">
        <f aca="false">IF(I281="",0,IFERROR(INDEX(Setup!$D$18:$D$22,MATCH(I281,Setup!$B$18:$B$22,0)),0))</f>
        <v>0</v>
      </c>
    </row>
    <row r="282" customFormat="false" ht="15" hidden="false" customHeight="false" outlineLevel="0" collapsed="false">
      <c r="P282" s="36" t="n">
        <f aca="false">IFERROR(INDEX(Setup!$I$27:$I$36,MATCH($C282,Setup!$B$27:$B$36,0)),0)</f>
        <v>0</v>
      </c>
      <c r="Q282" s="36" t="n">
        <f aca="false">IF(E282="",0,IFERROR(INDEX(Setup!$D$18:$D$22,MATCH(E282,Setup!$B$18:$B$22,0)),0))</f>
        <v>0</v>
      </c>
      <c r="R282" s="36" t="n">
        <f aca="false">IF(F282="",0,IFERROR(INDEX(Setup!$D$18:$D$22,MATCH(F282,Setup!$B$18:$B$22,0)),0))</f>
        <v>0</v>
      </c>
      <c r="S282" s="36" t="n">
        <f aca="false">IF(G282="",0,IFERROR(INDEX(Setup!$D$18:$D$22,MATCH(G282,Setup!$B$18:$B$22,0)),0))</f>
        <v>0</v>
      </c>
      <c r="T282" s="36" t="n">
        <f aca="false">IF(H282="",0,IFERROR(INDEX(Setup!$D$18:$D$22,MATCH(H282,Setup!$B$18:$B$22,0)),0))</f>
        <v>0</v>
      </c>
      <c r="U282" s="36" t="n">
        <f aca="false">IF(I282="",0,IFERROR(INDEX(Setup!$D$18:$D$22,MATCH(I282,Setup!$B$18:$B$22,0)),0))</f>
        <v>0</v>
      </c>
    </row>
    <row r="283" customFormat="false" ht="15" hidden="false" customHeight="false" outlineLevel="0" collapsed="false">
      <c r="P283" s="36" t="n">
        <f aca="false">IFERROR(INDEX(Setup!$I$27:$I$36,MATCH($C283,Setup!$B$27:$B$36,0)),0)</f>
        <v>0</v>
      </c>
      <c r="Q283" s="36" t="n">
        <f aca="false">IF(E283="",0,IFERROR(INDEX(Setup!$D$18:$D$22,MATCH(E283,Setup!$B$18:$B$22,0)),0))</f>
        <v>0</v>
      </c>
      <c r="R283" s="36" t="n">
        <f aca="false">IF(F283="",0,IFERROR(INDEX(Setup!$D$18:$D$22,MATCH(F283,Setup!$B$18:$B$22,0)),0))</f>
        <v>0</v>
      </c>
      <c r="S283" s="36" t="n">
        <f aca="false">IF(G283="",0,IFERROR(INDEX(Setup!$D$18:$D$22,MATCH(G283,Setup!$B$18:$B$22,0)),0))</f>
        <v>0</v>
      </c>
      <c r="T283" s="36" t="n">
        <f aca="false">IF(H283="",0,IFERROR(INDEX(Setup!$D$18:$D$22,MATCH(H283,Setup!$B$18:$B$22,0)),0))</f>
        <v>0</v>
      </c>
      <c r="U283" s="36" t="n">
        <f aca="false">IF(I283="",0,IFERROR(INDEX(Setup!$D$18:$D$22,MATCH(I283,Setup!$B$18:$B$22,0)),0))</f>
        <v>0</v>
      </c>
    </row>
    <row r="284" customFormat="false" ht="15" hidden="false" customHeight="false" outlineLevel="0" collapsed="false">
      <c r="P284" s="36" t="n">
        <f aca="false">IFERROR(INDEX(Setup!$I$27:$I$36,MATCH($C284,Setup!$B$27:$B$36,0)),0)</f>
        <v>0</v>
      </c>
      <c r="Q284" s="36" t="n">
        <f aca="false">IF(E284="",0,IFERROR(INDEX(Setup!$D$18:$D$22,MATCH(E284,Setup!$B$18:$B$22,0)),0))</f>
        <v>0</v>
      </c>
      <c r="R284" s="36" t="n">
        <f aca="false">IF(F284="",0,IFERROR(INDEX(Setup!$D$18:$D$22,MATCH(F284,Setup!$B$18:$B$22,0)),0))</f>
        <v>0</v>
      </c>
      <c r="S284" s="36" t="n">
        <f aca="false">IF(G284="",0,IFERROR(INDEX(Setup!$D$18:$D$22,MATCH(G284,Setup!$B$18:$B$22,0)),0))</f>
        <v>0</v>
      </c>
      <c r="T284" s="36" t="n">
        <f aca="false">IF(H284="",0,IFERROR(INDEX(Setup!$D$18:$D$22,MATCH(H284,Setup!$B$18:$B$22,0)),0))</f>
        <v>0</v>
      </c>
      <c r="U284" s="36" t="n">
        <f aca="false">IF(I284="",0,IFERROR(INDEX(Setup!$D$18:$D$22,MATCH(I284,Setup!$B$18:$B$22,0)),0))</f>
        <v>0</v>
      </c>
    </row>
    <row r="285" customFormat="false" ht="15" hidden="false" customHeight="false" outlineLevel="0" collapsed="false">
      <c r="P285" s="36" t="n">
        <f aca="false">IFERROR(INDEX(Setup!$I$27:$I$36,MATCH($C285,Setup!$B$27:$B$36,0)),0)</f>
        <v>0</v>
      </c>
      <c r="Q285" s="36" t="n">
        <f aca="false">IF(E285="",0,IFERROR(INDEX(Setup!$D$18:$D$22,MATCH(E285,Setup!$B$18:$B$22,0)),0))</f>
        <v>0</v>
      </c>
      <c r="R285" s="36" t="n">
        <f aca="false">IF(F285="",0,IFERROR(INDEX(Setup!$D$18:$D$22,MATCH(F285,Setup!$B$18:$B$22,0)),0))</f>
        <v>0</v>
      </c>
      <c r="S285" s="36" t="n">
        <f aca="false">IF(G285="",0,IFERROR(INDEX(Setup!$D$18:$D$22,MATCH(G285,Setup!$B$18:$B$22,0)),0))</f>
        <v>0</v>
      </c>
      <c r="T285" s="36" t="n">
        <f aca="false">IF(H285="",0,IFERROR(INDEX(Setup!$D$18:$D$22,MATCH(H285,Setup!$B$18:$B$22,0)),0))</f>
        <v>0</v>
      </c>
      <c r="U285" s="36" t="n">
        <f aca="false">IF(I285="",0,IFERROR(INDEX(Setup!$D$18:$D$22,MATCH(I285,Setup!$B$18:$B$22,0)),0))</f>
        <v>0</v>
      </c>
    </row>
    <row r="286" customFormat="false" ht="15" hidden="false" customHeight="false" outlineLevel="0" collapsed="false">
      <c r="P286" s="36" t="n">
        <f aca="false">IFERROR(INDEX(Setup!$I$27:$I$36,MATCH($C286,Setup!$B$27:$B$36,0)),0)</f>
        <v>0</v>
      </c>
      <c r="Q286" s="36" t="n">
        <f aca="false">IF(E286="",0,IFERROR(INDEX(Setup!$D$18:$D$22,MATCH(E286,Setup!$B$18:$B$22,0)),0))</f>
        <v>0</v>
      </c>
      <c r="R286" s="36" t="n">
        <f aca="false">IF(F286="",0,IFERROR(INDEX(Setup!$D$18:$D$22,MATCH(F286,Setup!$B$18:$B$22,0)),0))</f>
        <v>0</v>
      </c>
      <c r="S286" s="36" t="n">
        <f aca="false">IF(G286="",0,IFERROR(INDEX(Setup!$D$18:$D$22,MATCH(G286,Setup!$B$18:$B$22,0)),0))</f>
        <v>0</v>
      </c>
      <c r="T286" s="36" t="n">
        <f aca="false">IF(H286="",0,IFERROR(INDEX(Setup!$D$18:$D$22,MATCH(H286,Setup!$B$18:$B$22,0)),0))</f>
        <v>0</v>
      </c>
      <c r="U286" s="36" t="n">
        <f aca="false">IF(I286="",0,IFERROR(INDEX(Setup!$D$18:$D$22,MATCH(I286,Setup!$B$18:$B$22,0)),0))</f>
        <v>0</v>
      </c>
    </row>
    <row r="287" customFormat="false" ht="15" hidden="false" customHeight="false" outlineLevel="0" collapsed="false">
      <c r="P287" s="36" t="n">
        <f aca="false">IFERROR(INDEX(Setup!$I$27:$I$36,MATCH($C287,Setup!$B$27:$B$36,0)),0)</f>
        <v>0</v>
      </c>
      <c r="Q287" s="36" t="n">
        <f aca="false">IF(E287="",0,IFERROR(INDEX(Setup!$D$18:$D$22,MATCH(E287,Setup!$B$18:$B$22,0)),0))</f>
        <v>0</v>
      </c>
      <c r="R287" s="36" t="n">
        <f aca="false">IF(F287="",0,IFERROR(INDEX(Setup!$D$18:$D$22,MATCH(F287,Setup!$B$18:$B$22,0)),0))</f>
        <v>0</v>
      </c>
      <c r="S287" s="36" t="n">
        <f aca="false">IF(G287="",0,IFERROR(INDEX(Setup!$D$18:$D$22,MATCH(G287,Setup!$B$18:$B$22,0)),0))</f>
        <v>0</v>
      </c>
      <c r="T287" s="36" t="n">
        <f aca="false">IF(H287="",0,IFERROR(INDEX(Setup!$D$18:$D$22,MATCH(H287,Setup!$B$18:$B$22,0)),0))</f>
        <v>0</v>
      </c>
      <c r="U287" s="36" t="n">
        <f aca="false">IF(I287="",0,IFERROR(INDEX(Setup!$D$18:$D$22,MATCH(I287,Setup!$B$18:$B$22,0)),0))</f>
        <v>0</v>
      </c>
    </row>
    <row r="288" customFormat="false" ht="15" hidden="false" customHeight="false" outlineLevel="0" collapsed="false">
      <c r="P288" s="36" t="n">
        <f aca="false">IFERROR(INDEX(Setup!$I$27:$I$36,MATCH($C288,Setup!$B$27:$B$36,0)),0)</f>
        <v>0</v>
      </c>
      <c r="Q288" s="36" t="n">
        <f aca="false">IF(E288="",0,IFERROR(INDEX(Setup!$D$18:$D$22,MATCH(E288,Setup!$B$18:$B$22,0)),0))</f>
        <v>0</v>
      </c>
      <c r="R288" s="36" t="n">
        <f aca="false">IF(F288="",0,IFERROR(INDEX(Setup!$D$18:$D$22,MATCH(F288,Setup!$B$18:$B$22,0)),0))</f>
        <v>0</v>
      </c>
      <c r="S288" s="36" t="n">
        <f aca="false">IF(G288="",0,IFERROR(INDEX(Setup!$D$18:$D$22,MATCH(G288,Setup!$B$18:$B$22,0)),0))</f>
        <v>0</v>
      </c>
      <c r="T288" s="36" t="n">
        <f aca="false">IF(H288="",0,IFERROR(INDEX(Setup!$D$18:$D$22,MATCH(H288,Setup!$B$18:$B$22,0)),0))</f>
        <v>0</v>
      </c>
      <c r="U288" s="36" t="n">
        <f aca="false">IF(I288="",0,IFERROR(INDEX(Setup!$D$18:$D$22,MATCH(I288,Setup!$B$18:$B$22,0)),0))</f>
        <v>0</v>
      </c>
    </row>
    <row r="289" customFormat="false" ht="15" hidden="false" customHeight="false" outlineLevel="0" collapsed="false">
      <c r="P289" s="36" t="n">
        <f aca="false">IFERROR(INDEX(Setup!$I$27:$I$36,MATCH($C289,Setup!$B$27:$B$36,0)),0)</f>
        <v>0</v>
      </c>
      <c r="Q289" s="36" t="n">
        <f aca="false">IF(E289="",0,IFERROR(INDEX(Setup!$D$18:$D$22,MATCH(E289,Setup!$B$18:$B$22,0)),0))</f>
        <v>0</v>
      </c>
      <c r="R289" s="36" t="n">
        <f aca="false">IF(F289="",0,IFERROR(INDEX(Setup!$D$18:$D$22,MATCH(F289,Setup!$B$18:$B$22,0)),0))</f>
        <v>0</v>
      </c>
      <c r="S289" s="36" t="n">
        <f aca="false">IF(G289="",0,IFERROR(INDEX(Setup!$D$18:$D$22,MATCH(G289,Setup!$B$18:$B$22,0)),0))</f>
        <v>0</v>
      </c>
      <c r="T289" s="36" t="n">
        <f aca="false">IF(H289="",0,IFERROR(INDEX(Setup!$D$18:$D$22,MATCH(H289,Setup!$B$18:$B$22,0)),0))</f>
        <v>0</v>
      </c>
      <c r="U289" s="36" t="n">
        <f aca="false">IF(I289="",0,IFERROR(INDEX(Setup!$D$18:$D$22,MATCH(I289,Setup!$B$18:$B$22,0)),0))</f>
        <v>0</v>
      </c>
    </row>
    <row r="290" customFormat="false" ht="15" hidden="false" customHeight="false" outlineLevel="0" collapsed="false">
      <c r="P290" s="36" t="n">
        <f aca="false">IFERROR(INDEX(Setup!$I$27:$I$36,MATCH($C290,Setup!$B$27:$B$36,0)),0)</f>
        <v>0</v>
      </c>
      <c r="Q290" s="36" t="n">
        <f aca="false">IF(E290="",0,IFERROR(INDEX(Setup!$D$18:$D$22,MATCH(E290,Setup!$B$18:$B$22,0)),0))</f>
        <v>0</v>
      </c>
      <c r="R290" s="36" t="n">
        <f aca="false">IF(F290="",0,IFERROR(INDEX(Setup!$D$18:$D$22,MATCH(F290,Setup!$B$18:$B$22,0)),0))</f>
        <v>0</v>
      </c>
      <c r="S290" s="36" t="n">
        <f aca="false">IF(G290="",0,IFERROR(INDEX(Setup!$D$18:$D$22,MATCH(G290,Setup!$B$18:$B$22,0)),0))</f>
        <v>0</v>
      </c>
      <c r="T290" s="36" t="n">
        <f aca="false">IF(H290="",0,IFERROR(INDEX(Setup!$D$18:$D$22,MATCH(H290,Setup!$B$18:$B$22,0)),0))</f>
        <v>0</v>
      </c>
      <c r="U290" s="36" t="n">
        <f aca="false">IF(I290="",0,IFERROR(INDEX(Setup!$D$18:$D$22,MATCH(I290,Setup!$B$18:$B$22,0)),0))</f>
        <v>0</v>
      </c>
    </row>
    <row r="291" customFormat="false" ht="15" hidden="false" customHeight="false" outlineLevel="0" collapsed="false">
      <c r="P291" s="36" t="n">
        <f aca="false">IFERROR(INDEX(Setup!$I$27:$I$36,MATCH($C291,Setup!$B$27:$B$36,0)),0)</f>
        <v>0</v>
      </c>
      <c r="Q291" s="36" t="n">
        <f aca="false">IF(E291="",0,IFERROR(INDEX(Setup!$D$18:$D$22,MATCH(E291,Setup!$B$18:$B$22,0)),0))</f>
        <v>0</v>
      </c>
      <c r="R291" s="36" t="n">
        <f aca="false">IF(F291="",0,IFERROR(INDEX(Setup!$D$18:$D$22,MATCH(F291,Setup!$B$18:$B$22,0)),0))</f>
        <v>0</v>
      </c>
      <c r="S291" s="36" t="n">
        <f aca="false">IF(G291="",0,IFERROR(INDEX(Setup!$D$18:$D$22,MATCH(G291,Setup!$B$18:$B$22,0)),0))</f>
        <v>0</v>
      </c>
      <c r="T291" s="36" t="n">
        <f aca="false">IF(H291="",0,IFERROR(INDEX(Setup!$D$18:$D$22,MATCH(H291,Setup!$B$18:$B$22,0)),0))</f>
        <v>0</v>
      </c>
      <c r="U291" s="36" t="n">
        <f aca="false">IF(I291="",0,IFERROR(INDEX(Setup!$D$18:$D$22,MATCH(I291,Setup!$B$18:$B$22,0)),0))</f>
        <v>0</v>
      </c>
    </row>
    <row r="292" customFormat="false" ht="15" hidden="false" customHeight="false" outlineLevel="0" collapsed="false">
      <c r="P292" s="36" t="n">
        <f aca="false">IFERROR(INDEX(Setup!$I$27:$I$36,MATCH($C292,Setup!$B$27:$B$36,0)),0)</f>
        <v>0</v>
      </c>
      <c r="Q292" s="36" t="n">
        <f aca="false">IF(E292="",0,IFERROR(INDEX(Setup!$D$18:$D$22,MATCH(E292,Setup!$B$18:$B$22,0)),0))</f>
        <v>0</v>
      </c>
      <c r="R292" s="36" t="n">
        <f aca="false">IF(F292="",0,IFERROR(INDEX(Setup!$D$18:$D$22,MATCH(F292,Setup!$B$18:$B$22,0)),0))</f>
        <v>0</v>
      </c>
      <c r="S292" s="36" t="n">
        <f aca="false">IF(G292="",0,IFERROR(INDEX(Setup!$D$18:$D$22,MATCH(G292,Setup!$B$18:$B$22,0)),0))</f>
        <v>0</v>
      </c>
      <c r="T292" s="36" t="n">
        <f aca="false">IF(H292="",0,IFERROR(INDEX(Setup!$D$18:$D$22,MATCH(H292,Setup!$B$18:$B$22,0)),0))</f>
        <v>0</v>
      </c>
      <c r="U292" s="36" t="n">
        <f aca="false">IF(I292="",0,IFERROR(INDEX(Setup!$D$18:$D$22,MATCH(I292,Setup!$B$18:$B$22,0)),0))</f>
        <v>0</v>
      </c>
    </row>
    <row r="293" customFormat="false" ht="15" hidden="false" customHeight="false" outlineLevel="0" collapsed="false">
      <c r="P293" s="36" t="n">
        <f aca="false">IFERROR(INDEX(Setup!$I$27:$I$36,MATCH($C293,Setup!$B$27:$B$36,0)),0)</f>
        <v>0</v>
      </c>
      <c r="Q293" s="36" t="n">
        <f aca="false">IF(E293="",0,IFERROR(INDEX(Setup!$D$18:$D$22,MATCH(E293,Setup!$B$18:$B$22,0)),0))</f>
        <v>0</v>
      </c>
      <c r="R293" s="36" t="n">
        <f aca="false">IF(F293="",0,IFERROR(INDEX(Setup!$D$18:$D$22,MATCH(F293,Setup!$B$18:$B$22,0)),0))</f>
        <v>0</v>
      </c>
      <c r="S293" s="36" t="n">
        <f aca="false">IF(G293="",0,IFERROR(INDEX(Setup!$D$18:$D$22,MATCH(G293,Setup!$B$18:$B$22,0)),0))</f>
        <v>0</v>
      </c>
      <c r="T293" s="36" t="n">
        <f aca="false">IF(H293="",0,IFERROR(INDEX(Setup!$D$18:$D$22,MATCH(H293,Setup!$B$18:$B$22,0)),0))</f>
        <v>0</v>
      </c>
      <c r="U293" s="36" t="n">
        <f aca="false">IF(I293="",0,IFERROR(INDEX(Setup!$D$18:$D$22,MATCH(I293,Setup!$B$18:$B$22,0)),0))</f>
        <v>0</v>
      </c>
    </row>
    <row r="294" customFormat="false" ht="15" hidden="false" customHeight="false" outlineLevel="0" collapsed="false">
      <c r="P294" s="36" t="n">
        <f aca="false">IFERROR(INDEX(Setup!$I$27:$I$36,MATCH($C294,Setup!$B$27:$B$36,0)),0)</f>
        <v>0</v>
      </c>
      <c r="Q294" s="36" t="n">
        <f aca="false">IF(E294="",0,IFERROR(INDEX(Setup!$D$18:$D$22,MATCH(E294,Setup!$B$18:$B$22,0)),0))</f>
        <v>0</v>
      </c>
      <c r="R294" s="36" t="n">
        <f aca="false">IF(F294="",0,IFERROR(INDEX(Setup!$D$18:$D$22,MATCH(F294,Setup!$B$18:$B$22,0)),0))</f>
        <v>0</v>
      </c>
      <c r="S294" s="36" t="n">
        <f aca="false">IF(G294="",0,IFERROR(INDEX(Setup!$D$18:$D$22,MATCH(G294,Setup!$B$18:$B$22,0)),0))</f>
        <v>0</v>
      </c>
      <c r="T294" s="36" t="n">
        <f aca="false">IF(H294="",0,IFERROR(INDEX(Setup!$D$18:$D$22,MATCH(H294,Setup!$B$18:$B$22,0)),0))</f>
        <v>0</v>
      </c>
      <c r="U294" s="36" t="n">
        <f aca="false">IF(I294="",0,IFERROR(INDEX(Setup!$D$18:$D$22,MATCH(I294,Setup!$B$18:$B$22,0)),0))</f>
        <v>0</v>
      </c>
    </row>
    <row r="295" customFormat="false" ht="15" hidden="false" customHeight="false" outlineLevel="0" collapsed="false">
      <c r="P295" s="36" t="n">
        <f aca="false">IFERROR(INDEX(Setup!$I$27:$I$36,MATCH($C295,Setup!$B$27:$B$36,0)),0)</f>
        <v>0</v>
      </c>
      <c r="Q295" s="36" t="n">
        <f aca="false">IF(E295="",0,IFERROR(INDEX(Setup!$D$18:$D$22,MATCH(E295,Setup!$B$18:$B$22,0)),0))</f>
        <v>0</v>
      </c>
      <c r="R295" s="36" t="n">
        <f aca="false">IF(F295="",0,IFERROR(INDEX(Setup!$D$18:$D$22,MATCH(F295,Setup!$B$18:$B$22,0)),0))</f>
        <v>0</v>
      </c>
      <c r="S295" s="36" t="n">
        <f aca="false">IF(G295="",0,IFERROR(INDEX(Setup!$D$18:$D$22,MATCH(G295,Setup!$B$18:$B$22,0)),0))</f>
        <v>0</v>
      </c>
      <c r="T295" s="36" t="n">
        <f aca="false">IF(H295="",0,IFERROR(INDEX(Setup!$D$18:$D$22,MATCH(H295,Setup!$B$18:$B$22,0)),0))</f>
        <v>0</v>
      </c>
      <c r="U295" s="36" t="n">
        <f aca="false">IF(I295="",0,IFERROR(INDEX(Setup!$D$18:$D$22,MATCH(I295,Setup!$B$18:$B$22,0)),0))</f>
        <v>0</v>
      </c>
    </row>
    <row r="296" customFormat="false" ht="15" hidden="false" customHeight="false" outlineLevel="0" collapsed="false">
      <c r="P296" s="36" t="n">
        <f aca="false">IFERROR(INDEX(Setup!$I$27:$I$36,MATCH($C296,Setup!$B$27:$B$36,0)),0)</f>
        <v>0</v>
      </c>
      <c r="Q296" s="36" t="n">
        <f aca="false">IF(E296="",0,IFERROR(INDEX(Setup!$D$18:$D$22,MATCH(E296,Setup!$B$18:$B$22,0)),0))</f>
        <v>0</v>
      </c>
      <c r="R296" s="36" t="n">
        <f aca="false">IF(F296="",0,IFERROR(INDEX(Setup!$D$18:$D$22,MATCH(F296,Setup!$B$18:$B$22,0)),0))</f>
        <v>0</v>
      </c>
      <c r="S296" s="36" t="n">
        <f aca="false">IF(G296="",0,IFERROR(INDEX(Setup!$D$18:$D$22,MATCH(G296,Setup!$B$18:$B$22,0)),0))</f>
        <v>0</v>
      </c>
      <c r="T296" s="36" t="n">
        <f aca="false">IF(H296="",0,IFERROR(INDEX(Setup!$D$18:$D$22,MATCH(H296,Setup!$B$18:$B$22,0)),0))</f>
        <v>0</v>
      </c>
      <c r="U296" s="36" t="n">
        <f aca="false">IF(I296="",0,IFERROR(INDEX(Setup!$D$18:$D$22,MATCH(I296,Setup!$B$18:$B$22,0)),0))</f>
        <v>0</v>
      </c>
    </row>
    <row r="297" customFormat="false" ht="15" hidden="false" customHeight="false" outlineLevel="0" collapsed="false">
      <c r="P297" s="36" t="n">
        <f aca="false">IFERROR(INDEX(Setup!$I$27:$I$36,MATCH($C297,Setup!$B$27:$B$36,0)),0)</f>
        <v>0</v>
      </c>
      <c r="Q297" s="36" t="n">
        <f aca="false">IF(E297="",0,IFERROR(INDEX(Setup!$D$18:$D$22,MATCH(E297,Setup!$B$18:$B$22,0)),0))</f>
        <v>0</v>
      </c>
      <c r="R297" s="36" t="n">
        <f aca="false">IF(F297="",0,IFERROR(INDEX(Setup!$D$18:$D$22,MATCH(F297,Setup!$B$18:$B$22,0)),0))</f>
        <v>0</v>
      </c>
      <c r="S297" s="36" t="n">
        <f aca="false">IF(G297="",0,IFERROR(INDEX(Setup!$D$18:$D$22,MATCH(G297,Setup!$B$18:$B$22,0)),0))</f>
        <v>0</v>
      </c>
      <c r="T297" s="36" t="n">
        <f aca="false">IF(H297="",0,IFERROR(INDEX(Setup!$D$18:$D$22,MATCH(H297,Setup!$B$18:$B$22,0)),0))</f>
        <v>0</v>
      </c>
      <c r="U297" s="36" t="n">
        <f aca="false">IF(I297="",0,IFERROR(INDEX(Setup!$D$18:$D$22,MATCH(I297,Setup!$B$18:$B$22,0)),0))</f>
        <v>0</v>
      </c>
    </row>
    <row r="298" customFormat="false" ht="15" hidden="false" customHeight="false" outlineLevel="0" collapsed="false">
      <c r="P298" s="36" t="n">
        <f aca="false">IFERROR(INDEX(Setup!$I$27:$I$36,MATCH($C298,Setup!$B$27:$B$36,0)),0)</f>
        <v>0</v>
      </c>
      <c r="Q298" s="36" t="n">
        <f aca="false">IF(E298="",0,IFERROR(INDEX(Setup!$D$18:$D$22,MATCH(E298,Setup!$B$18:$B$22,0)),0))</f>
        <v>0</v>
      </c>
      <c r="R298" s="36" t="n">
        <f aca="false">IF(F298="",0,IFERROR(INDEX(Setup!$D$18:$D$22,MATCH(F298,Setup!$B$18:$B$22,0)),0))</f>
        <v>0</v>
      </c>
      <c r="S298" s="36" t="n">
        <f aca="false">IF(G298="",0,IFERROR(INDEX(Setup!$D$18:$D$22,MATCH(G298,Setup!$B$18:$B$22,0)),0))</f>
        <v>0</v>
      </c>
      <c r="T298" s="36" t="n">
        <f aca="false">IF(H298="",0,IFERROR(INDEX(Setup!$D$18:$D$22,MATCH(H298,Setup!$B$18:$B$22,0)),0))</f>
        <v>0</v>
      </c>
      <c r="U298" s="36" t="n">
        <f aca="false">IF(I298="",0,IFERROR(INDEX(Setup!$D$18:$D$22,MATCH(I298,Setup!$B$18:$B$22,0)),0))</f>
        <v>0</v>
      </c>
    </row>
    <row r="299" customFormat="false" ht="15" hidden="false" customHeight="false" outlineLevel="0" collapsed="false">
      <c r="P299" s="36" t="n">
        <f aca="false">IFERROR(INDEX(Setup!$I$27:$I$36,MATCH($C299,Setup!$B$27:$B$36,0)),0)</f>
        <v>0</v>
      </c>
      <c r="Q299" s="36" t="n">
        <f aca="false">IF(E299="",0,IFERROR(INDEX(Setup!$D$18:$D$22,MATCH(E299,Setup!$B$18:$B$22,0)),0))</f>
        <v>0</v>
      </c>
      <c r="R299" s="36" t="n">
        <f aca="false">IF(F299="",0,IFERROR(INDEX(Setup!$D$18:$D$22,MATCH(F299,Setup!$B$18:$B$22,0)),0))</f>
        <v>0</v>
      </c>
      <c r="S299" s="36" t="n">
        <f aca="false">IF(G299="",0,IFERROR(INDEX(Setup!$D$18:$D$22,MATCH(G299,Setup!$B$18:$B$22,0)),0))</f>
        <v>0</v>
      </c>
      <c r="T299" s="36" t="n">
        <f aca="false">IF(H299="",0,IFERROR(INDEX(Setup!$D$18:$D$22,MATCH(H299,Setup!$B$18:$B$22,0)),0))</f>
        <v>0</v>
      </c>
      <c r="U299" s="36" t="n">
        <f aca="false">IF(I299="",0,IFERROR(INDEX(Setup!$D$18:$D$22,MATCH(I299,Setup!$B$18:$B$22,0)),0))</f>
        <v>0</v>
      </c>
    </row>
    <row r="300" customFormat="false" ht="15" hidden="false" customHeight="false" outlineLevel="0" collapsed="false">
      <c r="P300" s="36" t="n">
        <f aca="false">IFERROR(INDEX(Setup!$I$27:$I$36,MATCH($C300,Setup!$B$27:$B$36,0)),0)</f>
        <v>0</v>
      </c>
      <c r="Q300" s="36" t="n">
        <f aca="false">IF(E300="",0,IFERROR(INDEX(Setup!$D$18:$D$22,MATCH(E300,Setup!$B$18:$B$22,0)),0))</f>
        <v>0</v>
      </c>
      <c r="R300" s="36" t="n">
        <f aca="false">IF(F300="",0,IFERROR(INDEX(Setup!$D$18:$D$22,MATCH(F300,Setup!$B$18:$B$22,0)),0))</f>
        <v>0</v>
      </c>
      <c r="S300" s="36" t="n">
        <f aca="false">IF(G300="",0,IFERROR(INDEX(Setup!$D$18:$D$22,MATCH(G300,Setup!$B$18:$B$22,0)),0))</f>
        <v>0</v>
      </c>
      <c r="T300" s="36" t="n">
        <f aca="false">IF(H300="",0,IFERROR(INDEX(Setup!$D$18:$D$22,MATCH(H300,Setup!$B$18:$B$22,0)),0))</f>
        <v>0</v>
      </c>
      <c r="U300" s="36" t="n">
        <f aca="false">IF(I300="",0,IFERROR(INDEX(Setup!$D$18:$D$22,MATCH(I300,Setup!$B$18:$B$22,0)),0))</f>
        <v>0</v>
      </c>
    </row>
    <row r="301" customFormat="false" ht="15" hidden="false" customHeight="false" outlineLevel="0" collapsed="false">
      <c r="P301" s="36" t="n">
        <f aca="false">IFERROR(INDEX(Setup!$I$27:$I$36,MATCH($C301,Setup!$B$27:$B$36,0)),0)</f>
        <v>0</v>
      </c>
      <c r="Q301" s="36" t="n">
        <f aca="false">IF(E301="",0,IFERROR(INDEX(Setup!$D$18:$D$22,MATCH(E301,Setup!$B$18:$B$22,0)),0))</f>
        <v>0</v>
      </c>
      <c r="R301" s="36" t="n">
        <f aca="false">IF(F301="",0,IFERROR(INDEX(Setup!$D$18:$D$22,MATCH(F301,Setup!$B$18:$B$22,0)),0))</f>
        <v>0</v>
      </c>
      <c r="S301" s="36" t="n">
        <f aca="false">IF(G301="",0,IFERROR(INDEX(Setup!$D$18:$D$22,MATCH(G301,Setup!$B$18:$B$22,0)),0))</f>
        <v>0</v>
      </c>
      <c r="T301" s="36" t="n">
        <f aca="false">IF(H301="",0,IFERROR(INDEX(Setup!$D$18:$D$22,MATCH(H301,Setup!$B$18:$B$22,0)),0))</f>
        <v>0</v>
      </c>
      <c r="U301" s="36" t="n">
        <f aca="false">IF(I301="",0,IFERROR(INDEX(Setup!$D$18:$D$22,MATCH(I301,Setup!$B$18:$B$22,0)),0))</f>
        <v>0</v>
      </c>
    </row>
    <row r="302" customFormat="false" ht="15" hidden="false" customHeight="false" outlineLevel="0" collapsed="false">
      <c r="P302" s="36" t="n">
        <f aca="false">IFERROR(INDEX(Setup!$I$27:$I$36,MATCH($C302,Setup!$B$27:$B$36,0)),0)</f>
        <v>0</v>
      </c>
      <c r="Q302" s="36" t="n">
        <f aca="false">IF(E302="",0,IFERROR(INDEX(Setup!$D$18:$D$22,MATCH(E302,Setup!$B$18:$B$22,0)),0))</f>
        <v>0</v>
      </c>
      <c r="R302" s="36" t="n">
        <f aca="false">IF(F302="",0,IFERROR(INDEX(Setup!$D$18:$D$22,MATCH(F302,Setup!$B$18:$B$22,0)),0))</f>
        <v>0</v>
      </c>
      <c r="S302" s="36" t="n">
        <f aca="false">IF(G302="",0,IFERROR(INDEX(Setup!$D$18:$D$22,MATCH(G302,Setup!$B$18:$B$22,0)),0))</f>
        <v>0</v>
      </c>
      <c r="T302" s="36" t="n">
        <f aca="false">IF(H302="",0,IFERROR(INDEX(Setup!$D$18:$D$22,MATCH(H302,Setup!$B$18:$B$22,0)),0))</f>
        <v>0</v>
      </c>
      <c r="U302" s="36" t="n">
        <f aca="false">IF(I302="",0,IFERROR(INDEX(Setup!$D$18:$D$22,MATCH(I302,Setup!$B$18:$B$22,0)),0))</f>
        <v>0</v>
      </c>
    </row>
    <row r="303" customFormat="false" ht="15" hidden="false" customHeight="false" outlineLevel="0" collapsed="false">
      <c r="P303" s="36" t="n">
        <f aca="false">IFERROR(INDEX(Setup!$I$27:$I$36,MATCH($C303,Setup!$B$27:$B$36,0)),0)</f>
        <v>0</v>
      </c>
      <c r="Q303" s="36" t="n">
        <f aca="false">IF(E303="",0,IFERROR(INDEX(Setup!$D$18:$D$22,MATCH(E303,Setup!$B$18:$B$22,0)),0))</f>
        <v>0</v>
      </c>
      <c r="R303" s="36" t="n">
        <f aca="false">IF(F303="",0,IFERROR(INDEX(Setup!$D$18:$D$22,MATCH(F303,Setup!$B$18:$B$22,0)),0))</f>
        <v>0</v>
      </c>
      <c r="S303" s="36" t="n">
        <f aca="false">IF(G303="",0,IFERROR(INDEX(Setup!$D$18:$D$22,MATCH(G303,Setup!$B$18:$B$22,0)),0))</f>
        <v>0</v>
      </c>
      <c r="T303" s="36" t="n">
        <f aca="false">IF(H303="",0,IFERROR(INDEX(Setup!$D$18:$D$22,MATCH(H303,Setup!$B$18:$B$22,0)),0))</f>
        <v>0</v>
      </c>
      <c r="U303" s="36" t="n">
        <f aca="false">IF(I303="",0,IFERROR(INDEX(Setup!$D$18:$D$22,MATCH(I303,Setup!$B$18:$B$22,0)),0))</f>
        <v>0</v>
      </c>
    </row>
    <row r="304" customFormat="false" ht="15" hidden="false" customHeight="false" outlineLevel="0" collapsed="false">
      <c r="P304" s="36" t="n">
        <f aca="false">IFERROR(INDEX(Setup!$I$27:$I$36,MATCH($C304,Setup!$B$27:$B$36,0)),0)</f>
        <v>0</v>
      </c>
      <c r="Q304" s="36" t="n">
        <f aca="false">IF(E304="",0,IFERROR(INDEX(Setup!$D$18:$D$22,MATCH(E304,Setup!$B$18:$B$22,0)),0))</f>
        <v>0</v>
      </c>
      <c r="R304" s="36" t="n">
        <f aca="false">IF(F304="",0,IFERROR(INDEX(Setup!$D$18:$D$22,MATCH(F304,Setup!$B$18:$B$22,0)),0))</f>
        <v>0</v>
      </c>
      <c r="S304" s="36" t="n">
        <f aca="false">IF(G304="",0,IFERROR(INDEX(Setup!$D$18:$D$22,MATCH(G304,Setup!$B$18:$B$22,0)),0))</f>
        <v>0</v>
      </c>
      <c r="T304" s="36" t="n">
        <f aca="false">IF(H304="",0,IFERROR(INDEX(Setup!$D$18:$D$22,MATCH(H304,Setup!$B$18:$B$22,0)),0))</f>
        <v>0</v>
      </c>
      <c r="U304" s="36" t="n">
        <f aca="false">IF(I304="",0,IFERROR(INDEX(Setup!$D$18:$D$22,MATCH(I304,Setup!$B$18:$B$22,0)),0))</f>
        <v>0</v>
      </c>
    </row>
    <row r="305" customFormat="false" ht="15" hidden="false" customHeight="false" outlineLevel="0" collapsed="false">
      <c r="P305" s="36" t="n">
        <f aca="false">IFERROR(INDEX(Setup!$I$27:$I$36,MATCH($C305,Setup!$B$27:$B$36,0)),0)</f>
        <v>0</v>
      </c>
      <c r="Q305" s="36" t="n">
        <f aca="false">IF(E305="",0,IFERROR(INDEX(Setup!$D$18:$D$22,MATCH(E305,Setup!$B$18:$B$22,0)),0))</f>
        <v>0</v>
      </c>
      <c r="R305" s="36" t="n">
        <f aca="false">IF(F305="",0,IFERROR(INDEX(Setup!$D$18:$D$22,MATCH(F305,Setup!$B$18:$B$22,0)),0))</f>
        <v>0</v>
      </c>
      <c r="S305" s="36" t="n">
        <f aca="false">IF(G305="",0,IFERROR(INDEX(Setup!$D$18:$D$22,MATCH(G305,Setup!$B$18:$B$22,0)),0))</f>
        <v>0</v>
      </c>
      <c r="T305" s="36" t="n">
        <f aca="false">IF(H305="",0,IFERROR(INDEX(Setup!$D$18:$D$22,MATCH(H305,Setup!$B$18:$B$22,0)),0))</f>
        <v>0</v>
      </c>
      <c r="U305" s="36" t="n">
        <f aca="false">IF(I305="",0,IFERROR(INDEX(Setup!$D$18:$D$22,MATCH(I305,Setup!$B$18:$B$22,0)),0))</f>
        <v>0</v>
      </c>
    </row>
    <row r="306" customFormat="false" ht="15" hidden="false" customHeight="false" outlineLevel="0" collapsed="false">
      <c r="P306" s="36" t="n">
        <f aca="false">IFERROR(INDEX(Setup!$I$27:$I$36,MATCH($C306,Setup!$B$27:$B$36,0)),0)</f>
        <v>0</v>
      </c>
      <c r="Q306" s="36" t="n">
        <f aca="false">IF(E306="",0,IFERROR(INDEX(Setup!$D$18:$D$22,MATCH(E306,Setup!$B$18:$B$22,0)),0))</f>
        <v>0</v>
      </c>
      <c r="R306" s="36" t="n">
        <f aca="false">IF(F306="",0,IFERROR(INDEX(Setup!$D$18:$D$22,MATCH(F306,Setup!$B$18:$B$22,0)),0))</f>
        <v>0</v>
      </c>
      <c r="S306" s="36" t="n">
        <f aca="false">IF(G306="",0,IFERROR(INDEX(Setup!$D$18:$D$22,MATCH(G306,Setup!$B$18:$B$22,0)),0))</f>
        <v>0</v>
      </c>
      <c r="T306" s="36" t="n">
        <f aca="false">IF(H306="",0,IFERROR(INDEX(Setup!$D$18:$D$22,MATCH(H306,Setup!$B$18:$B$22,0)),0))</f>
        <v>0</v>
      </c>
      <c r="U306" s="36" t="n">
        <f aca="false">IF(I306="",0,IFERROR(INDEX(Setup!$D$18:$D$22,MATCH(I306,Setup!$B$18:$B$22,0)),0))</f>
        <v>0</v>
      </c>
    </row>
    <row r="307" customFormat="false" ht="15" hidden="false" customHeight="false" outlineLevel="0" collapsed="false">
      <c r="P307" s="36" t="n">
        <f aca="false">IFERROR(INDEX(Setup!$I$27:$I$36,MATCH($C307,Setup!$B$27:$B$36,0)),0)</f>
        <v>0</v>
      </c>
      <c r="Q307" s="36" t="n">
        <f aca="false">IF(E307="",0,IFERROR(INDEX(Setup!$D$18:$D$22,MATCH(E307,Setup!$B$18:$B$22,0)),0))</f>
        <v>0</v>
      </c>
      <c r="R307" s="36" t="n">
        <f aca="false">IF(F307="",0,IFERROR(INDEX(Setup!$D$18:$D$22,MATCH(F307,Setup!$B$18:$B$22,0)),0))</f>
        <v>0</v>
      </c>
      <c r="S307" s="36" t="n">
        <f aca="false">IF(G307="",0,IFERROR(INDEX(Setup!$D$18:$D$22,MATCH(G307,Setup!$B$18:$B$22,0)),0))</f>
        <v>0</v>
      </c>
      <c r="T307" s="36" t="n">
        <f aca="false">IF(H307="",0,IFERROR(INDEX(Setup!$D$18:$D$22,MATCH(H307,Setup!$B$18:$B$22,0)),0))</f>
        <v>0</v>
      </c>
      <c r="U307" s="36" t="n">
        <f aca="false">IF(I307="",0,IFERROR(INDEX(Setup!$D$18:$D$22,MATCH(I307,Setup!$B$18:$B$22,0)),0))</f>
        <v>0</v>
      </c>
    </row>
    <row r="308" customFormat="false" ht="15" hidden="false" customHeight="false" outlineLevel="0" collapsed="false">
      <c r="P308" s="36" t="n">
        <f aca="false">IFERROR(INDEX(Setup!$I$27:$I$36,MATCH($C308,Setup!$B$27:$B$36,0)),0)</f>
        <v>0</v>
      </c>
      <c r="Q308" s="36" t="n">
        <f aca="false">IF(E308="",0,IFERROR(INDEX(Setup!$D$18:$D$22,MATCH(E308,Setup!$B$18:$B$22,0)),0))</f>
        <v>0</v>
      </c>
      <c r="R308" s="36" t="n">
        <f aca="false">IF(F308="",0,IFERROR(INDEX(Setup!$D$18:$D$22,MATCH(F308,Setup!$B$18:$B$22,0)),0))</f>
        <v>0</v>
      </c>
      <c r="S308" s="36" t="n">
        <f aca="false">IF(G308="",0,IFERROR(INDEX(Setup!$D$18:$D$22,MATCH(G308,Setup!$B$18:$B$22,0)),0))</f>
        <v>0</v>
      </c>
      <c r="T308" s="36" t="n">
        <f aca="false">IF(H308="",0,IFERROR(INDEX(Setup!$D$18:$D$22,MATCH(H308,Setup!$B$18:$B$22,0)),0))</f>
        <v>0</v>
      </c>
      <c r="U308" s="36" t="n">
        <f aca="false">IF(I308="",0,IFERROR(INDEX(Setup!$D$18:$D$22,MATCH(I308,Setup!$B$18:$B$22,0)),0))</f>
        <v>0</v>
      </c>
    </row>
    <row r="309" customFormat="false" ht="15" hidden="false" customHeight="false" outlineLevel="0" collapsed="false">
      <c r="P309" s="36" t="n">
        <f aca="false">IFERROR(INDEX(Setup!$I$27:$I$36,MATCH($C309,Setup!$B$27:$B$36,0)),0)</f>
        <v>0</v>
      </c>
      <c r="Q309" s="36" t="n">
        <f aca="false">IF(E309="",0,IFERROR(INDEX(Setup!$D$18:$D$22,MATCH(E309,Setup!$B$18:$B$22,0)),0))</f>
        <v>0</v>
      </c>
      <c r="R309" s="36" t="n">
        <f aca="false">IF(F309="",0,IFERROR(INDEX(Setup!$D$18:$D$22,MATCH(F309,Setup!$B$18:$B$22,0)),0))</f>
        <v>0</v>
      </c>
      <c r="S309" s="36" t="n">
        <f aca="false">IF(G309="",0,IFERROR(INDEX(Setup!$D$18:$D$22,MATCH(G309,Setup!$B$18:$B$22,0)),0))</f>
        <v>0</v>
      </c>
      <c r="T309" s="36" t="n">
        <f aca="false">IF(H309="",0,IFERROR(INDEX(Setup!$D$18:$D$22,MATCH(H309,Setup!$B$18:$B$22,0)),0))</f>
        <v>0</v>
      </c>
      <c r="U309" s="36" t="n">
        <f aca="false">IF(I309="",0,IFERROR(INDEX(Setup!$D$18:$D$22,MATCH(I309,Setup!$B$18:$B$22,0)),0))</f>
        <v>0</v>
      </c>
    </row>
    <row r="310" customFormat="false" ht="15" hidden="false" customHeight="false" outlineLevel="0" collapsed="false">
      <c r="P310" s="36" t="n">
        <f aca="false">IFERROR(INDEX(Setup!$I$27:$I$36,MATCH($C310,Setup!$B$27:$B$36,0)),0)</f>
        <v>0</v>
      </c>
      <c r="Q310" s="36" t="n">
        <f aca="false">IF(E310="",0,IFERROR(INDEX(Setup!$D$18:$D$22,MATCH(E310,Setup!$B$18:$B$22,0)),0))</f>
        <v>0</v>
      </c>
      <c r="R310" s="36" t="n">
        <f aca="false">IF(F310="",0,IFERROR(INDEX(Setup!$D$18:$D$22,MATCH(F310,Setup!$B$18:$B$22,0)),0))</f>
        <v>0</v>
      </c>
      <c r="S310" s="36" t="n">
        <f aca="false">IF(G310="",0,IFERROR(INDEX(Setup!$D$18:$D$22,MATCH(G310,Setup!$B$18:$B$22,0)),0))</f>
        <v>0</v>
      </c>
      <c r="T310" s="36" t="n">
        <f aca="false">IF(H310="",0,IFERROR(INDEX(Setup!$D$18:$D$22,MATCH(H310,Setup!$B$18:$B$22,0)),0))</f>
        <v>0</v>
      </c>
      <c r="U310" s="36" t="n">
        <f aca="false">IF(I310="",0,IFERROR(INDEX(Setup!$D$18:$D$22,MATCH(I310,Setup!$B$18:$B$22,0)),0))</f>
        <v>0</v>
      </c>
    </row>
    <row r="311" customFormat="false" ht="15" hidden="false" customHeight="false" outlineLevel="0" collapsed="false">
      <c r="P311" s="36" t="n">
        <f aca="false">IFERROR(INDEX(Setup!$I$27:$I$36,MATCH($C311,Setup!$B$27:$B$36,0)),0)</f>
        <v>0</v>
      </c>
      <c r="Q311" s="36" t="n">
        <f aca="false">IF(E311="",0,IFERROR(INDEX(Setup!$D$18:$D$22,MATCH(E311,Setup!$B$18:$B$22,0)),0))</f>
        <v>0</v>
      </c>
      <c r="R311" s="36" t="n">
        <f aca="false">IF(F311="",0,IFERROR(INDEX(Setup!$D$18:$D$22,MATCH(F311,Setup!$B$18:$B$22,0)),0))</f>
        <v>0</v>
      </c>
      <c r="S311" s="36" t="n">
        <f aca="false">IF(G311="",0,IFERROR(INDEX(Setup!$D$18:$D$22,MATCH(G311,Setup!$B$18:$B$22,0)),0))</f>
        <v>0</v>
      </c>
      <c r="T311" s="36" t="n">
        <f aca="false">IF(H311="",0,IFERROR(INDEX(Setup!$D$18:$D$22,MATCH(H311,Setup!$B$18:$B$22,0)),0))</f>
        <v>0</v>
      </c>
      <c r="U311" s="36" t="n">
        <f aca="false">IF(I311="",0,IFERROR(INDEX(Setup!$D$18:$D$22,MATCH(I311,Setup!$B$18:$B$22,0)),0))</f>
        <v>0</v>
      </c>
    </row>
    <row r="312" customFormat="false" ht="15" hidden="false" customHeight="false" outlineLevel="0" collapsed="false">
      <c r="P312" s="36" t="n">
        <f aca="false">IFERROR(INDEX(Setup!$I$27:$I$36,MATCH($C312,Setup!$B$27:$B$36,0)),0)</f>
        <v>0</v>
      </c>
      <c r="Q312" s="36" t="n">
        <f aca="false">IF(E312="",0,IFERROR(INDEX(Setup!$D$18:$D$22,MATCH(E312,Setup!$B$18:$B$22,0)),0))</f>
        <v>0</v>
      </c>
      <c r="R312" s="36" t="n">
        <f aca="false">IF(F312="",0,IFERROR(INDEX(Setup!$D$18:$D$22,MATCH(F312,Setup!$B$18:$B$22,0)),0))</f>
        <v>0</v>
      </c>
      <c r="S312" s="36" t="n">
        <f aca="false">IF(G312="",0,IFERROR(INDEX(Setup!$D$18:$D$22,MATCH(G312,Setup!$B$18:$B$22,0)),0))</f>
        <v>0</v>
      </c>
      <c r="T312" s="36" t="n">
        <f aca="false">IF(H312="",0,IFERROR(INDEX(Setup!$D$18:$D$22,MATCH(H312,Setup!$B$18:$B$22,0)),0))</f>
        <v>0</v>
      </c>
      <c r="U312" s="36" t="n">
        <f aca="false">IF(I312="",0,IFERROR(INDEX(Setup!$D$18:$D$22,MATCH(I312,Setup!$B$18:$B$22,0)),0))</f>
        <v>0</v>
      </c>
    </row>
    <row r="313" customFormat="false" ht="15" hidden="false" customHeight="false" outlineLevel="0" collapsed="false">
      <c r="P313" s="36" t="n">
        <f aca="false">IFERROR(INDEX(Setup!$I$27:$I$36,MATCH($C313,Setup!$B$27:$B$36,0)),0)</f>
        <v>0</v>
      </c>
      <c r="Q313" s="36" t="n">
        <f aca="false">IF(E313="",0,IFERROR(INDEX(Setup!$D$18:$D$22,MATCH(E313,Setup!$B$18:$B$22,0)),0))</f>
        <v>0</v>
      </c>
      <c r="R313" s="36" t="n">
        <f aca="false">IF(F313="",0,IFERROR(INDEX(Setup!$D$18:$D$22,MATCH(F313,Setup!$B$18:$B$22,0)),0))</f>
        <v>0</v>
      </c>
      <c r="S313" s="36" t="n">
        <f aca="false">IF(G313="",0,IFERROR(INDEX(Setup!$D$18:$D$22,MATCH(G313,Setup!$B$18:$B$22,0)),0))</f>
        <v>0</v>
      </c>
      <c r="T313" s="36" t="n">
        <f aca="false">IF(H313="",0,IFERROR(INDEX(Setup!$D$18:$D$22,MATCH(H313,Setup!$B$18:$B$22,0)),0))</f>
        <v>0</v>
      </c>
      <c r="U313" s="36" t="n">
        <f aca="false">IF(I313="",0,IFERROR(INDEX(Setup!$D$18:$D$22,MATCH(I313,Setup!$B$18:$B$22,0)),0))</f>
        <v>0</v>
      </c>
    </row>
    <row r="314" customFormat="false" ht="15" hidden="false" customHeight="false" outlineLevel="0" collapsed="false">
      <c r="P314" s="36" t="n">
        <f aca="false">IFERROR(INDEX(Setup!$I$27:$I$36,MATCH($C314,Setup!$B$27:$B$36,0)),0)</f>
        <v>0</v>
      </c>
      <c r="Q314" s="36" t="n">
        <f aca="false">IF(E314="",0,IFERROR(INDEX(Setup!$D$18:$D$22,MATCH(E314,Setup!$B$18:$B$22,0)),0))</f>
        <v>0</v>
      </c>
      <c r="R314" s="36" t="n">
        <f aca="false">IF(F314="",0,IFERROR(INDEX(Setup!$D$18:$D$22,MATCH(F314,Setup!$B$18:$B$22,0)),0))</f>
        <v>0</v>
      </c>
      <c r="S314" s="36" t="n">
        <f aca="false">IF(G314="",0,IFERROR(INDEX(Setup!$D$18:$D$22,MATCH(G314,Setup!$B$18:$B$22,0)),0))</f>
        <v>0</v>
      </c>
      <c r="T314" s="36" t="n">
        <f aca="false">IF(H314="",0,IFERROR(INDEX(Setup!$D$18:$D$22,MATCH(H314,Setup!$B$18:$B$22,0)),0))</f>
        <v>0</v>
      </c>
      <c r="U314" s="36" t="n">
        <f aca="false">IF(I314="",0,IFERROR(INDEX(Setup!$D$18:$D$22,MATCH(I314,Setup!$B$18:$B$22,0)),0))</f>
        <v>0</v>
      </c>
    </row>
    <row r="315" customFormat="false" ht="15" hidden="false" customHeight="false" outlineLevel="0" collapsed="false">
      <c r="P315" s="36" t="n">
        <f aca="false">IFERROR(INDEX(Setup!$I$27:$I$36,MATCH($C315,Setup!$B$27:$B$36,0)),0)</f>
        <v>0</v>
      </c>
      <c r="Q315" s="36" t="n">
        <f aca="false">IF(E315="",0,IFERROR(INDEX(Setup!$D$18:$D$22,MATCH(E315,Setup!$B$18:$B$22,0)),0))</f>
        <v>0</v>
      </c>
      <c r="R315" s="36" t="n">
        <f aca="false">IF(F315="",0,IFERROR(INDEX(Setup!$D$18:$D$22,MATCH(F315,Setup!$B$18:$B$22,0)),0))</f>
        <v>0</v>
      </c>
      <c r="S315" s="36" t="n">
        <f aca="false">IF(G315="",0,IFERROR(INDEX(Setup!$D$18:$D$22,MATCH(G315,Setup!$B$18:$B$22,0)),0))</f>
        <v>0</v>
      </c>
      <c r="T315" s="36" t="n">
        <f aca="false">IF(H315="",0,IFERROR(INDEX(Setup!$D$18:$D$22,MATCH(H315,Setup!$B$18:$B$22,0)),0))</f>
        <v>0</v>
      </c>
      <c r="U315" s="36" t="n">
        <f aca="false">IF(I315="",0,IFERROR(INDEX(Setup!$D$18:$D$22,MATCH(I315,Setup!$B$18:$B$22,0)),0))</f>
        <v>0</v>
      </c>
    </row>
    <row r="316" customFormat="false" ht="15" hidden="false" customHeight="false" outlineLevel="0" collapsed="false">
      <c r="P316" s="36" t="n">
        <f aca="false">IFERROR(INDEX(Setup!$I$27:$I$36,MATCH($C316,Setup!$B$27:$B$36,0)),0)</f>
        <v>0</v>
      </c>
      <c r="Q316" s="36" t="n">
        <f aca="false">IF(E316="",0,IFERROR(INDEX(Setup!$D$18:$D$22,MATCH(E316,Setup!$B$18:$B$22,0)),0))</f>
        <v>0</v>
      </c>
      <c r="R316" s="36" t="n">
        <f aca="false">IF(F316="",0,IFERROR(INDEX(Setup!$D$18:$D$22,MATCH(F316,Setup!$B$18:$B$22,0)),0))</f>
        <v>0</v>
      </c>
      <c r="S316" s="36" t="n">
        <f aca="false">IF(G316="",0,IFERROR(INDEX(Setup!$D$18:$D$22,MATCH(G316,Setup!$B$18:$B$22,0)),0))</f>
        <v>0</v>
      </c>
      <c r="T316" s="36" t="n">
        <f aca="false">IF(H316="",0,IFERROR(INDEX(Setup!$D$18:$D$22,MATCH(H316,Setup!$B$18:$B$22,0)),0))</f>
        <v>0</v>
      </c>
      <c r="U316" s="36" t="n">
        <f aca="false">IF(I316="",0,IFERROR(INDEX(Setup!$D$18:$D$22,MATCH(I316,Setup!$B$18:$B$22,0)),0))</f>
        <v>0</v>
      </c>
    </row>
    <row r="317" customFormat="false" ht="15" hidden="false" customHeight="false" outlineLevel="0" collapsed="false">
      <c r="P317" s="36" t="n">
        <f aca="false">IFERROR(INDEX(Setup!$I$27:$I$36,MATCH($C317,Setup!$B$27:$B$36,0)),0)</f>
        <v>0</v>
      </c>
      <c r="Q317" s="36" t="n">
        <f aca="false">IF(E317="",0,IFERROR(INDEX(Setup!$D$18:$D$22,MATCH(E317,Setup!$B$18:$B$22,0)),0))</f>
        <v>0</v>
      </c>
      <c r="R317" s="36" t="n">
        <f aca="false">IF(F317="",0,IFERROR(INDEX(Setup!$D$18:$D$22,MATCH(F317,Setup!$B$18:$B$22,0)),0))</f>
        <v>0</v>
      </c>
      <c r="S317" s="36" t="n">
        <f aca="false">IF(G317="",0,IFERROR(INDEX(Setup!$D$18:$D$22,MATCH(G317,Setup!$B$18:$B$22,0)),0))</f>
        <v>0</v>
      </c>
      <c r="T317" s="36" t="n">
        <f aca="false">IF(H317="",0,IFERROR(INDEX(Setup!$D$18:$D$22,MATCH(H317,Setup!$B$18:$B$22,0)),0))</f>
        <v>0</v>
      </c>
      <c r="U317" s="36" t="n">
        <f aca="false">IF(I317="",0,IFERROR(INDEX(Setup!$D$18:$D$22,MATCH(I317,Setup!$B$18:$B$22,0)),0))</f>
        <v>0</v>
      </c>
    </row>
    <row r="318" customFormat="false" ht="15" hidden="false" customHeight="false" outlineLevel="0" collapsed="false">
      <c r="P318" s="36" t="n">
        <f aca="false">IFERROR(INDEX(Setup!$I$27:$I$36,MATCH($C318,Setup!$B$27:$B$36,0)),0)</f>
        <v>0</v>
      </c>
      <c r="Q318" s="36" t="n">
        <f aca="false">IF(E318="",0,IFERROR(INDEX(Setup!$D$18:$D$22,MATCH(E318,Setup!$B$18:$B$22,0)),0))</f>
        <v>0</v>
      </c>
      <c r="R318" s="36" t="n">
        <f aca="false">IF(F318="",0,IFERROR(INDEX(Setup!$D$18:$D$22,MATCH(F318,Setup!$B$18:$B$22,0)),0))</f>
        <v>0</v>
      </c>
      <c r="S318" s="36" t="n">
        <f aca="false">IF(G318="",0,IFERROR(INDEX(Setup!$D$18:$D$22,MATCH(G318,Setup!$B$18:$B$22,0)),0))</f>
        <v>0</v>
      </c>
      <c r="T318" s="36" t="n">
        <f aca="false">IF(H318="",0,IFERROR(INDEX(Setup!$D$18:$D$22,MATCH(H318,Setup!$B$18:$B$22,0)),0))</f>
        <v>0</v>
      </c>
      <c r="U318" s="36" t="n">
        <f aca="false">IF(I318="",0,IFERROR(INDEX(Setup!$D$18:$D$22,MATCH(I318,Setup!$B$18:$B$22,0)),0))</f>
        <v>0</v>
      </c>
    </row>
    <row r="319" customFormat="false" ht="15" hidden="false" customHeight="false" outlineLevel="0" collapsed="false">
      <c r="P319" s="36" t="n">
        <f aca="false">IFERROR(INDEX(Setup!$I$27:$I$36,MATCH($C319,Setup!$B$27:$B$36,0)),0)</f>
        <v>0</v>
      </c>
      <c r="Q319" s="36" t="n">
        <f aca="false">IF(E319="",0,IFERROR(INDEX(Setup!$D$18:$D$22,MATCH(E319,Setup!$B$18:$B$22,0)),0))</f>
        <v>0</v>
      </c>
      <c r="R319" s="36" t="n">
        <f aca="false">IF(F319="",0,IFERROR(INDEX(Setup!$D$18:$D$22,MATCH(F319,Setup!$B$18:$B$22,0)),0))</f>
        <v>0</v>
      </c>
      <c r="S319" s="36" t="n">
        <f aca="false">IF(G319="",0,IFERROR(INDEX(Setup!$D$18:$D$22,MATCH(G319,Setup!$B$18:$B$22,0)),0))</f>
        <v>0</v>
      </c>
      <c r="T319" s="36" t="n">
        <f aca="false">IF(H319="",0,IFERROR(INDEX(Setup!$D$18:$D$22,MATCH(H319,Setup!$B$18:$B$22,0)),0))</f>
        <v>0</v>
      </c>
      <c r="U319" s="36" t="n">
        <f aca="false">IF(I319="",0,IFERROR(INDEX(Setup!$D$18:$D$22,MATCH(I319,Setup!$B$18:$B$22,0)),0))</f>
        <v>0</v>
      </c>
    </row>
    <row r="320" customFormat="false" ht="15" hidden="false" customHeight="false" outlineLevel="0" collapsed="false">
      <c r="P320" s="36" t="n">
        <f aca="false">IFERROR(INDEX(Setup!$I$27:$I$36,MATCH($C320,Setup!$B$27:$B$36,0)),0)</f>
        <v>0</v>
      </c>
      <c r="Q320" s="36" t="n">
        <f aca="false">IF(E320="",0,IFERROR(INDEX(Setup!$D$18:$D$22,MATCH(E320,Setup!$B$18:$B$22,0)),0))</f>
        <v>0</v>
      </c>
      <c r="R320" s="36" t="n">
        <f aca="false">IF(F320="",0,IFERROR(INDEX(Setup!$D$18:$D$22,MATCH(F320,Setup!$B$18:$B$22,0)),0))</f>
        <v>0</v>
      </c>
      <c r="S320" s="36" t="n">
        <f aca="false">IF(G320="",0,IFERROR(INDEX(Setup!$D$18:$D$22,MATCH(G320,Setup!$B$18:$B$22,0)),0))</f>
        <v>0</v>
      </c>
      <c r="T320" s="36" t="n">
        <f aca="false">IF(H320="",0,IFERROR(INDEX(Setup!$D$18:$D$22,MATCH(H320,Setup!$B$18:$B$22,0)),0))</f>
        <v>0</v>
      </c>
      <c r="U320" s="36" t="n">
        <f aca="false">IF(I320="",0,IFERROR(INDEX(Setup!$D$18:$D$22,MATCH(I320,Setup!$B$18:$B$22,0)),0))</f>
        <v>0</v>
      </c>
    </row>
    <row r="321" customFormat="false" ht="15" hidden="false" customHeight="false" outlineLevel="0" collapsed="false">
      <c r="P321" s="36" t="n">
        <f aca="false">IFERROR(INDEX(Setup!$I$27:$I$36,MATCH($C321,Setup!$B$27:$B$36,0)),0)</f>
        <v>0</v>
      </c>
      <c r="Q321" s="36" t="n">
        <f aca="false">IF(E321="",0,IFERROR(INDEX(Setup!$D$18:$D$22,MATCH(E321,Setup!$B$18:$B$22,0)),0))</f>
        <v>0</v>
      </c>
      <c r="R321" s="36" t="n">
        <f aca="false">IF(F321="",0,IFERROR(INDEX(Setup!$D$18:$D$22,MATCH(F321,Setup!$B$18:$B$22,0)),0))</f>
        <v>0</v>
      </c>
      <c r="S321" s="36" t="n">
        <f aca="false">IF(G321="",0,IFERROR(INDEX(Setup!$D$18:$D$22,MATCH(G321,Setup!$B$18:$B$22,0)),0))</f>
        <v>0</v>
      </c>
      <c r="T321" s="36" t="n">
        <f aca="false">IF(H321="",0,IFERROR(INDEX(Setup!$D$18:$D$22,MATCH(H321,Setup!$B$18:$B$22,0)),0))</f>
        <v>0</v>
      </c>
      <c r="U321" s="36" t="n">
        <f aca="false">IF(I321="",0,IFERROR(INDEX(Setup!$D$18:$D$22,MATCH(I321,Setup!$B$18:$B$22,0)),0))</f>
        <v>0</v>
      </c>
    </row>
    <row r="322" customFormat="false" ht="15" hidden="false" customHeight="false" outlineLevel="0" collapsed="false">
      <c r="P322" s="36" t="n">
        <f aca="false">IFERROR(INDEX(Setup!$I$27:$I$36,MATCH($C322,Setup!$B$27:$B$36,0)),0)</f>
        <v>0</v>
      </c>
      <c r="Q322" s="36" t="n">
        <f aca="false">IF(E322="",0,IFERROR(INDEX(Setup!$D$18:$D$22,MATCH(E322,Setup!$B$18:$B$22,0)),0))</f>
        <v>0</v>
      </c>
      <c r="R322" s="36" t="n">
        <f aca="false">IF(F322="",0,IFERROR(INDEX(Setup!$D$18:$D$22,MATCH(F322,Setup!$B$18:$B$22,0)),0))</f>
        <v>0</v>
      </c>
      <c r="S322" s="36" t="n">
        <f aca="false">IF(G322="",0,IFERROR(INDEX(Setup!$D$18:$D$22,MATCH(G322,Setup!$B$18:$B$22,0)),0))</f>
        <v>0</v>
      </c>
      <c r="T322" s="36" t="n">
        <f aca="false">IF(H322="",0,IFERROR(INDEX(Setup!$D$18:$D$22,MATCH(H322,Setup!$B$18:$B$22,0)),0))</f>
        <v>0</v>
      </c>
      <c r="U322" s="36" t="n">
        <f aca="false">IF(I322="",0,IFERROR(INDEX(Setup!$D$18:$D$22,MATCH(I322,Setup!$B$18:$B$22,0)),0))</f>
        <v>0</v>
      </c>
    </row>
    <row r="323" customFormat="false" ht="15" hidden="false" customHeight="false" outlineLevel="0" collapsed="false">
      <c r="P323" s="36" t="n">
        <f aca="false">IFERROR(INDEX(Setup!$I$27:$I$36,MATCH($C323,Setup!$B$27:$B$36,0)),0)</f>
        <v>0</v>
      </c>
      <c r="Q323" s="36" t="n">
        <f aca="false">IF(E323="",0,IFERROR(INDEX(Setup!$D$18:$D$22,MATCH(E323,Setup!$B$18:$B$22,0)),0))</f>
        <v>0</v>
      </c>
      <c r="R323" s="36" t="n">
        <f aca="false">IF(F323="",0,IFERROR(INDEX(Setup!$D$18:$D$22,MATCH(F323,Setup!$B$18:$B$22,0)),0))</f>
        <v>0</v>
      </c>
      <c r="S323" s="36" t="n">
        <f aca="false">IF(G323="",0,IFERROR(INDEX(Setup!$D$18:$D$22,MATCH(G323,Setup!$B$18:$B$22,0)),0))</f>
        <v>0</v>
      </c>
      <c r="T323" s="36" t="n">
        <f aca="false">IF(H323="",0,IFERROR(INDEX(Setup!$D$18:$D$22,MATCH(H323,Setup!$B$18:$B$22,0)),0))</f>
        <v>0</v>
      </c>
      <c r="U323" s="36" t="n">
        <f aca="false">IF(I323="",0,IFERROR(INDEX(Setup!$D$18:$D$22,MATCH(I323,Setup!$B$18:$B$22,0)),0))</f>
        <v>0</v>
      </c>
    </row>
    <row r="324" customFormat="false" ht="15" hidden="false" customHeight="false" outlineLevel="0" collapsed="false">
      <c r="P324" s="36" t="n">
        <f aca="false">IFERROR(INDEX(Setup!$I$27:$I$36,MATCH($C324,Setup!$B$27:$B$36,0)),0)</f>
        <v>0</v>
      </c>
      <c r="Q324" s="36" t="n">
        <f aca="false">IF(E324="",0,IFERROR(INDEX(Setup!$D$18:$D$22,MATCH(E324,Setup!$B$18:$B$22,0)),0))</f>
        <v>0</v>
      </c>
      <c r="R324" s="36" t="n">
        <f aca="false">IF(F324="",0,IFERROR(INDEX(Setup!$D$18:$D$22,MATCH(F324,Setup!$B$18:$B$22,0)),0))</f>
        <v>0</v>
      </c>
      <c r="S324" s="36" t="n">
        <f aca="false">IF(G324="",0,IFERROR(INDEX(Setup!$D$18:$D$22,MATCH(G324,Setup!$B$18:$B$22,0)),0))</f>
        <v>0</v>
      </c>
      <c r="T324" s="36" t="n">
        <f aca="false">IF(H324="",0,IFERROR(INDEX(Setup!$D$18:$D$22,MATCH(H324,Setup!$B$18:$B$22,0)),0))</f>
        <v>0</v>
      </c>
      <c r="U324" s="36" t="n">
        <f aca="false">IF(I324="",0,IFERROR(INDEX(Setup!$D$18:$D$22,MATCH(I324,Setup!$B$18:$B$22,0)),0))</f>
        <v>0</v>
      </c>
    </row>
    <row r="325" customFormat="false" ht="15" hidden="false" customHeight="false" outlineLevel="0" collapsed="false">
      <c r="P325" s="36" t="n">
        <f aca="false">IFERROR(INDEX(Setup!$I$27:$I$36,MATCH($C325,Setup!$B$27:$B$36,0)),0)</f>
        <v>0</v>
      </c>
      <c r="Q325" s="36" t="n">
        <f aca="false">IF(E325="",0,IFERROR(INDEX(Setup!$D$18:$D$22,MATCH(E325,Setup!$B$18:$B$22,0)),0))</f>
        <v>0</v>
      </c>
      <c r="R325" s="36" t="n">
        <f aca="false">IF(F325="",0,IFERROR(INDEX(Setup!$D$18:$D$22,MATCH(F325,Setup!$B$18:$B$22,0)),0))</f>
        <v>0</v>
      </c>
      <c r="S325" s="36" t="n">
        <f aca="false">IF(G325="",0,IFERROR(INDEX(Setup!$D$18:$D$22,MATCH(G325,Setup!$B$18:$B$22,0)),0))</f>
        <v>0</v>
      </c>
      <c r="T325" s="36" t="n">
        <f aca="false">IF(H325="",0,IFERROR(INDEX(Setup!$D$18:$D$22,MATCH(H325,Setup!$B$18:$B$22,0)),0))</f>
        <v>0</v>
      </c>
      <c r="U325" s="36" t="n">
        <f aca="false">IF(I325="",0,IFERROR(INDEX(Setup!$D$18:$D$22,MATCH(I325,Setup!$B$18:$B$22,0)),0))</f>
        <v>0</v>
      </c>
    </row>
    <row r="326" customFormat="false" ht="15" hidden="false" customHeight="false" outlineLevel="0" collapsed="false">
      <c r="P326" s="36" t="n">
        <f aca="false">IFERROR(INDEX(Setup!$I$27:$I$36,MATCH($C326,Setup!$B$27:$B$36,0)),0)</f>
        <v>0</v>
      </c>
      <c r="Q326" s="36" t="n">
        <f aca="false">IF(E326="",0,IFERROR(INDEX(Setup!$D$18:$D$22,MATCH(E326,Setup!$B$18:$B$22,0)),0))</f>
        <v>0</v>
      </c>
      <c r="R326" s="36" t="n">
        <f aca="false">IF(F326="",0,IFERROR(INDEX(Setup!$D$18:$D$22,MATCH(F326,Setup!$B$18:$B$22,0)),0))</f>
        <v>0</v>
      </c>
      <c r="S326" s="36" t="n">
        <f aca="false">IF(G326="",0,IFERROR(INDEX(Setup!$D$18:$D$22,MATCH(G326,Setup!$B$18:$B$22,0)),0))</f>
        <v>0</v>
      </c>
      <c r="T326" s="36" t="n">
        <f aca="false">IF(H326="",0,IFERROR(INDEX(Setup!$D$18:$D$22,MATCH(H326,Setup!$B$18:$B$22,0)),0))</f>
        <v>0</v>
      </c>
      <c r="U326" s="36" t="n">
        <f aca="false">IF(I326="",0,IFERROR(INDEX(Setup!$D$18:$D$22,MATCH(I326,Setup!$B$18:$B$22,0)),0))</f>
        <v>0</v>
      </c>
    </row>
    <row r="327" customFormat="false" ht="15" hidden="false" customHeight="false" outlineLevel="0" collapsed="false">
      <c r="P327" s="36" t="n">
        <f aca="false">IFERROR(INDEX(Setup!$I$27:$I$36,MATCH($C327,Setup!$B$27:$B$36,0)),0)</f>
        <v>0</v>
      </c>
      <c r="Q327" s="36" t="n">
        <f aca="false">IF(E327="",0,IFERROR(INDEX(Setup!$D$18:$D$22,MATCH(E327,Setup!$B$18:$B$22,0)),0))</f>
        <v>0</v>
      </c>
      <c r="R327" s="36" t="n">
        <f aca="false">IF(F327="",0,IFERROR(INDEX(Setup!$D$18:$D$22,MATCH(F327,Setup!$B$18:$B$22,0)),0))</f>
        <v>0</v>
      </c>
      <c r="S327" s="36" t="n">
        <f aca="false">IF(G327="",0,IFERROR(INDEX(Setup!$D$18:$D$22,MATCH(G327,Setup!$B$18:$B$22,0)),0))</f>
        <v>0</v>
      </c>
      <c r="T327" s="36" t="n">
        <f aca="false">IF(H327="",0,IFERROR(INDEX(Setup!$D$18:$D$22,MATCH(H327,Setup!$B$18:$B$22,0)),0))</f>
        <v>0</v>
      </c>
      <c r="U327" s="36" t="n">
        <f aca="false">IF(I327="",0,IFERROR(INDEX(Setup!$D$18:$D$22,MATCH(I327,Setup!$B$18:$B$22,0)),0))</f>
        <v>0</v>
      </c>
    </row>
    <row r="328" customFormat="false" ht="15" hidden="false" customHeight="false" outlineLevel="0" collapsed="false">
      <c r="P328" s="36" t="n">
        <f aca="false">IFERROR(INDEX(Setup!$I$27:$I$36,MATCH($C328,Setup!$B$27:$B$36,0)),0)</f>
        <v>0</v>
      </c>
      <c r="Q328" s="36" t="n">
        <f aca="false">IF(E328="",0,IFERROR(INDEX(Setup!$D$18:$D$22,MATCH(E328,Setup!$B$18:$B$22,0)),0))</f>
        <v>0</v>
      </c>
      <c r="R328" s="36" t="n">
        <f aca="false">IF(F328="",0,IFERROR(INDEX(Setup!$D$18:$D$22,MATCH(F328,Setup!$B$18:$B$22,0)),0))</f>
        <v>0</v>
      </c>
      <c r="S328" s="36" t="n">
        <f aca="false">IF(G328="",0,IFERROR(INDEX(Setup!$D$18:$D$22,MATCH(G328,Setup!$B$18:$B$22,0)),0))</f>
        <v>0</v>
      </c>
      <c r="T328" s="36" t="n">
        <f aca="false">IF(H328="",0,IFERROR(INDEX(Setup!$D$18:$D$22,MATCH(H328,Setup!$B$18:$B$22,0)),0))</f>
        <v>0</v>
      </c>
      <c r="U328" s="36" t="n">
        <f aca="false">IF(I328="",0,IFERROR(INDEX(Setup!$D$18:$D$22,MATCH(I328,Setup!$B$18:$B$22,0)),0))</f>
        <v>0</v>
      </c>
    </row>
    <row r="329" customFormat="false" ht="15" hidden="false" customHeight="false" outlineLevel="0" collapsed="false">
      <c r="P329" s="36" t="n">
        <f aca="false">IFERROR(INDEX(Setup!$I$27:$I$36,MATCH($C329,Setup!$B$27:$B$36,0)),0)</f>
        <v>0</v>
      </c>
      <c r="Q329" s="36" t="n">
        <f aca="false">IF(E329="",0,IFERROR(INDEX(Setup!$D$18:$D$22,MATCH(E329,Setup!$B$18:$B$22,0)),0))</f>
        <v>0</v>
      </c>
      <c r="R329" s="36" t="n">
        <f aca="false">IF(F329="",0,IFERROR(INDEX(Setup!$D$18:$D$22,MATCH(F329,Setup!$B$18:$B$22,0)),0))</f>
        <v>0</v>
      </c>
      <c r="S329" s="36" t="n">
        <f aca="false">IF(G329="",0,IFERROR(INDEX(Setup!$D$18:$D$22,MATCH(G329,Setup!$B$18:$B$22,0)),0))</f>
        <v>0</v>
      </c>
      <c r="T329" s="36" t="n">
        <f aca="false">IF(H329="",0,IFERROR(INDEX(Setup!$D$18:$D$22,MATCH(H329,Setup!$B$18:$B$22,0)),0))</f>
        <v>0</v>
      </c>
      <c r="U329" s="36" t="n">
        <f aca="false">IF(I329="",0,IFERROR(INDEX(Setup!$D$18:$D$22,MATCH(I329,Setup!$B$18:$B$22,0)),0))</f>
        <v>0</v>
      </c>
    </row>
    <row r="330" customFormat="false" ht="15" hidden="false" customHeight="false" outlineLevel="0" collapsed="false">
      <c r="P330" s="36" t="n">
        <f aca="false">IFERROR(INDEX(Setup!$I$27:$I$36,MATCH($C330,Setup!$B$27:$B$36,0)),0)</f>
        <v>0</v>
      </c>
      <c r="Q330" s="36" t="n">
        <f aca="false">IF(E330="",0,IFERROR(INDEX(Setup!$D$18:$D$22,MATCH(E330,Setup!$B$18:$B$22,0)),0))</f>
        <v>0</v>
      </c>
      <c r="R330" s="36" t="n">
        <f aca="false">IF(F330="",0,IFERROR(INDEX(Setup!$D$18:$D$22,MATCH(F330,Setup!$B$18:$B$22,0)),0))</f>
        <v>0</v>
      </c>
      <c r="S330" s="36" t="n">
        <f aca="false">IF(G330="",0,IFERROR(INDEX(Setup!$D$18:$D$22,MATCH(G330,Setup!$B$18:$B$22,0)),0))</f>
        <v>0</v>
      </c>
      <c r="T330" s="36" t="n">
        <f aca="false">IF(H330="",0,IFERROR(INDEX(Setup!$D$18:$D$22,MATCH(H330,Setup!$B$18:$B$22,0)),0))</f>
        <v>0</v>
      </c>
      <c r="U330" s="36" t="n">
        <f aca="false">IF(I330="",0,IFERROR(INDEX(Setup!$D$18:$D$22,MATCH(I330,Setup!$B$18:$B$22,0)),0))</f>
        <v>0</v>
      </c>
    </row>
    <row r="331" customFormat="false" ht="15" hidden="false" customHeight="false" outlineLevel="0" collapsed="false">
      <c r="P331" s="36" t="n">
        <f aca="false">IFERROR(INDEX(Setup!$I$27:$I$36,MATCH($C331,Setup!$B$27:$B$36,0)),0)</f>
        <v>0</v>
      </c>
      <c r="Q331" s="36" t="n">
        <f aca="false">IF(E331="",0,IFERROR(INDEX(Setup!$D$18:$D$22,MATCH(E331,Setup!$B$18:$B$22,0)),0))</f>
        <v>0</v>
      </c>
      <c r="R331" s="36" t="n">
        <f aca="false">IF(F331="",0,IFERROR(INDEX(Setup!$D$18:$D$22,MATCH(F331,Setup!$B$18:$B$22,0)),0))</f>
        <v>0</v>
      </c>
      <c r="S331" s="36" t="n">
        <f aca="false">IF(G331="",0,IFERROR(INDEX(Setup!$D$18:$D$22,MATCH(G331,Setup!$B$18:$B$22,0)),0))</f>
        <v>0</v>
      </c>
      <c r="T331" s="36" t="n">
        <f aca="false">IF(H331="",0,IFERROR(INDEX(Setup!$D$18:$D$22,MATCH(H331,Setup!$B$18:$B$22,0)),0))</f>
        <v>0</v>
      </c>
      <c r="U331" s="36" t="n">
        <f aca="false">IF(I331="",0,IFERROR(INDEX(Setup!$D$18:$D$22,MATCH(I331,Setup!$B$18:$B$22,0)),0))</f>
        <v>0</v>
      </c>
    </row>
    <row r="332" customFormat="false" ht="15" hidden="false" customHeight="false" outlineLevel="0" collapsed="false">
      <c r="P332" s="36" t="n">
        <f aca="false">IFERROR(INDEX(Setup!$I$27:$I$36,MATCH($C332,Setup!$B$27:$B$36,0)),0)</f>
        <v>0</v>
      </c>
      <c r="Q332" s="36" t="n">
        <f aca="false">IF(E332="",0,IFERROR(INDEX(Setup!$D$18:$D$22,MATCH(E332,Setup!$B$18:$B$22,0)),0))</f>
        <v>0</v>
      </c>
      <c r="R332" s="36" t="n">
        <f aca="false">IF(F332="",0,IFERROR(INDEX(Setup!$D$18:$D$22,MATCH(F332,Setup!$B$18:$B$22,0)),0))</f>
        <v>0</v>
      </c>
      <c r="S332" s="36" t="n">
        <f aca="false">IF(G332="",0,IFERROR(INDEX(Setup!$D$18:$D$22,MATCH(G332,Setup!$B$18:$B$22,0)),0))</f>
        <v>0</v>
      </c>
      <c r="T332" s="36" t="n">
        <f aca="false">IF(H332="",0,IFERROR(INDEX(Setup!$D$18:$D$22,MATCH(H332,Setup!$B$18:$B$22,0)),0))</f>
        <v>0</v>
      </c>
      <c r="U332" s="36" t="n">
        <f aca="false">IF(I332="",0,IFERROR(INDEX(Setup!$D$18:$D$22,MATCH(I332,Setup!$B$18:$B$22,0)),0))</f>
        <v>0</v>
      </c>
    </row>
    <row r="333" customFormat="false" ht="15" hidden="false" customHeight="false" outlineLevel="0" collapsed="false">
      <c r="P333" s="36" t="n">
        <f aca="false">IFERROR(INDEX(Setup!$I$27:$I$36,MATCH($C333,Setup!$B$27:$B$36,0)),0)</f>
        <v>0</v>
      </c>
      <c r="Q333" s="36" t="n">
        <f aca="false">IF(E333="",0,IFERROR(INDEX(Setup!$D$18:$D$22,MATCH(E333,Setup!$B$18:$B$22,0)),0))</f>
        <v>0</v>
      </c>
      <c r="R333" s="36" t="n">
        <f aca="false">IF(F333="",0,IFERROR(INDEX(Setup!$D$18:$D$22,MATCH(F333,Setup!$B$18:$B$22,0)),0))</f>
        <v>0</v>
      </c>
      <c r="S333" s="36" t="n">
        <f aca="false">IF(G333="",0,IFERROR(INDEX(Setup!$D$18:$D$22,MATCH(G333,Setup!$B$18:$B$22,0)),0))</f>
        <v>0</v>
      </c>
      <c r="T333" s="36" t="n">
        <f aca="false">IF(H333="",0,IFERROR(INDEX(Setup!$D$18:$D$22,MATCH(H333,Setup!$B$18:$B$22,0)),0))</f>
        <v>0</v>
      </c>
      <c r="U333" s="36" t="n">
        <f aca="false">IF(I333="",0,IFERROR(INDEX(Setup!$D$18:$D$22,MATCH(I333,Setup!$B$18:$B$22,0)),0))</f>
        <v>0</v>
      </c>
    </row>
    <row r="334" customFormat="false" ht="15" hidden="false" customHeight="false" outlineLevel="0" collapsed="false">
      <c r="P334" s="36" t="n">
        <f aca="false">IFERROR(INDEX(Setup!$I$27:$I$36,MATCH($C334,Setup!$B$27:$B$36,0)),0)</f>
        <v>0</v>
      </c>
      <c r="Q334" s="36" t="n">
        <f aca="false">IF(E334="",0,IFERROR(INDEX(Setup!$D$18:$D$22,MATCH(E334,Setup!$B$18:$B$22,0)),0))</f>
        <v>0</v>
      </c>
      <c r="R334" s="36" t="n">
        <f aca="false">IF(F334="",0,IFERROR(INDEX(Setup!$D$18:$D$22,MATCH(F334,Setup!$B$18:$B$22,0)),0))</f>
        <v>0</v>
      </c>
      <c r="S334" s="36" t="n">
        <f aca="false">IF(G334="",0,IFERROR(INDEX(Setup!$D$18:$D$22,MATCH(G334,Setup!$B$18:$B$22,0)),0))</f>
        <v>0</v>
      </c>
      <c r="T334" s="36" t="n">
        <f aca="false">IF(H334="",0,IFERROR(INDEX(Setup!$D$18:$D$22,MATCH(H334,Setup!$B$18:$B$22,0)),0))</f>
        <v>0</v>
      </c>
      <c r="U334" s="36" t="n">
        <f aca="false">IF(I334="",0,IFERROR(INDEX(Setup!$D$18:$D$22,MATCH(I334,Setup!$B$18:$B$22,0)),0))</f>
        <v>0</v>
      </c>
    </row>
    <row r="335" customFormat="false" ht="15" hidden="false" customHeight="false" outlineLevel="0" collapsed="false">
      <c r="P335" s="36" t="n">
        <f aca="false">IFERROR(INDEX(Setup!$I$27:$I$36,MATCH($C335,Setup!$B$27:$B$36,0)),0)</f>
        <v>0</v>
      </c>
      <c r="Q335" s="36" t="n">
        <f aca="false">IF(E335="",0,IFERROR(INDEX(Setup!$D$18:$D$22,MATCH(E335,Setup!$B$18:$B$22,0)),0))</f>
        <v>0</v>
      </c>
      <c r="R335" s="36" t="n">
        <f aca="false">IF(F335="",0,IFERROR(INDEX(Setup!$D$18:$D$22,MATCH(F335,Setup!$B$18:$B$22,0)),0))</f>
        <v>0</v>
      </c>
      <c r="S335" s="36" t="n">
        <f aca="false">IF(G335="",0,IFERROR(INDEX(Setup!$D$18:$D$22,MATCH(G335,Setup!$B$18:$B$22,0)),0))</f>
        <v>0</v>
      </c>
      <c r="T335" s="36" t="n">
        <f aca="false">IF(H335="",0,IFERROR(INDEX(Setup!$D$18:$D$22,MATCH(H335,Setup!$B$18:$B$22,0)),0))</f>
        <v>0</v>
      </c>
      <c r="U335" s="36" t="n">
        <f aca="false">IF(I335="",0,IFERROR(INDEX(Setup!$D$18:$D$22,MATCH(I335,Setup!$B$18:$B$22,0)),0))</f>
        <v>0</v>
      </c>
    </row>
    <row r="336" customFormat="false" ht="15" hidden="false" customHeight="false" outlineLevel="0" collapsed="false">
      <c r="P336" s="36" t="n">
        <f aca="false">IFERROR(INDEX(Setup!$I$27:$I$36,MATCH($C336,Setup!$B$27:$B$36,0)),0)</f>
        <v>0</v>
      </c>
      <c r="Q336" s="36" t="n">
        <f aca="false">IF(E336="",0,IFERROR(INDEX(Setup!$D$18:$D$22,MATCH(E336,Setup!$B$18:$B$22,0)),0))</f>
        <v>0</v>
      </c>
      <c r="R336" s="36" t="n">
        <f aca="false">IF(F336="",0,IFERROR(INDEX(Setup!$D$18:$D$22,MATCH(F336,Setup!$B$18:$B$22,0)),0))</f>
        <v>0</v>
      </c>
      <c r="S336" s="36" t="n">
        <f aca="false">IF(G336="",0,IFERROR(INDEX(Setup!$D$18:$D$22,MATCH(G336,Setup!$B$18:$B$22,0)),0))</f>
        <v>0</v>
      </c>
      <c r="T336" s="36" t="n">
        <f aca="false">IF(H336="",0,IFERROR(INDEX(Setup!$D$18:$D$22,MATCH(H336,Setup!$B$18:$B$22,0)),0))</f>
        <v>0</v>
      </c>
      <c r="U336" s="36" t="n">
        <f aca="false">IF(I336="",0,IFERROR(INDEX(Setup!$D$18:$D$22,MATCH(I336,Setup!$B$18:$B$22,0)),0))</f>
        <v>0</v>
      </c>
    </row>
    <row r="337" customFormat="false" ht="15" hidden="false" customHeight="false" outlineLevel="0" collapsed="false">
      <c r="P337" s="36" t="n">
        <f aca="false">IFERROR(INDEX(Setup!$I$27:$I$36,MATCH($C337,Setup!$B$27:$B$36,0)),0)</f>
        <v>0</v>
      </c>
      <c r="Q337" s="36" t="n">
        <f aca="false">IF(E337="",0,IFERROR(INDEX(Setup!$D$18:$D$22,MATCH(E337,Setup!$B$18:$B$22,0)),0))</f>
        <v>0</v>
      </c>
      <c r="R337" s="36" t="n">
        <f aca="false">IF(F337="",0,IFERROR(INDEX(Setup!$D$18:$D$22,MATCH(F337,Setup!$B$18:$B$22,0)),0))</f>
        <v>0</v>
      </c>
      <c r="S337" s="36" t="n">
        <f aca="false">IF(G337="",0,IFERROR(INDEX(Setup!$D$18:$D$22,MATCH(G337,Setup!$B$18:$B$22,0)),0))</f>
        <v>0</v>
      </c>
      <c r="T337" s="36" t="n">
        <f aca="false">IF(H337="",0,IFERROR(INDEX(Setup!$D$18:$D$22,MATCH(H337,Setup!$B$18:$B$22,0)),0))</f>
        <v>0</v>
      </c>
      <c r="U337" s="36" t="n">
        <f aca="false">IF(I337="",0,IFERROR(INDEX(Setup!$D$18:$D$22,MATCH(I337,Setup!$B$18:$B$22,0)),0))</f>
        <v>0</v>
      </c>
    </row>
    <row r="338" customFormat="false" ht="15" hidden="false" customHeight="false" outlineLevel="0" collapsed="false">
      <c r="P338" s="36" t="n">
        <f aca="false">IFERROR(INDEX(Setup!$I$27:$I$36,MATCH($C338,Setup!$B$27:$B$36,0)),0)</f>
        <v>0</v>
      </c>
      <c r="Q338" s="36" t="n">
        <f aca="false">IF(E338="",0,IFERROR(INDEX(Setup!$D$18:$D$22,MATCH(E338,Setup!$B$18:$B$22,0)),0))</f>
        <v>0</v>
      </c>
      <c r="R338" s="36" t="n">
        <f aca="false">IF(F338="",0,IFERROR(INDEX(Setup!$D$18:$D$22,MATCH(F338,Setup!$B$18:$B$22,0)),0))</f>
        <v>0</v>
      </c>
      <c r="S338" s="36" t="n">
        <f aca="false">IF(G338="",0,IFERROR(INDEX(Setup!$D$18:$D$22,MATCH(G338,Setup!$B$18:$B$22,0)),0))</f>
        <v>0</v>
      </c>
      <c r="T338" s="36" t="n">
        <f aca="false">IF(H338="",0,IFERROR(INDEX(Setup!$D$18:$D$22,MATCH(H338,Setup!$B$18:$B$22,0)),0))</f>
        <v>0</v>
      </c>
      <c r="U338" s="36" t="n">
        <f aca="false">IF(I338="",0,IFERROR(INDEX(Setup!$D$18:$D$22,MATCH(I338,Setup!$B$18:$B$22,0)),0))</f>
        <v>0</v>
      </c>
    </row>
    <row r="339" customFormat="false" ht="15" hidden="false" customHeight="false" outlineLevel="0" collapsed="false">
      <c r="P339" s="36" t="n">
        <f aca="false">IFERROR(INDEX(Setup!$I$27:$I$36,MATCH($C339,Setup!$B$27:$B$36,0)),0)</f>
        <v>0</v>
      </c>
      <c r="Q339" s="36" t="n">
        <f aca="false">IF(E339="",0,IFERROR(INDEX(Setup!$D$18:$D$22,MATCH(E339,Setup!$B$18:$B$22,0)),0))</f>
        <v>0</v>
      </c>
      <c r="R339" s="36" t="n">
        <f aca="false">IF(F339="",0,IFERROR(INDEX(Setup!$D$18:$D$22,MATCH(F339,Setup!$B$18:$B$22,0)),0))</f>
        <v>0</v>
      </c>
      <c r="S339" s="36" t="n">
        <f aca="false">IF(G339="",0,IFERROR(INDEX(Setup!$D$18:$D$22,MATCH(G339,Setup!$B$18:$B$22,0)),0))</f>
        <v>0</v>
      </c>
      <c r="T339" s="36" t="n">
        <f aca="false">IF(H339="",0,IFERROR(INDEX(Setup!$D$18:$D$22,MATCH(H339,Setup!$B$18:$B$22,0)),0))</f>
        <v>0</v>
      </c>
      <c r="U339" s="36" t="n">
        <f aca="false">IF(I339="",0,IFERROR(INDEX(Setup!$D$18:$D$22,MATCH(I339,Setup!$B$18:$B$22,0)),0))</f>
        <v>0</v>
      </c>
    </row>
    <row r="340" customFormat="false" ht="15" hidden="false" customHeight="false" outlineLevel="0" collapsed="false">
      <c r="P340" s="36" t="n">
        <f aca="false">IFERROR(INDEX(Setup!$I$27:$I$36,MATCH($C340,Setup!$B$27:$B$36,0)),0)</f>
        <v>0</v>
      </c>
      <c r="Q340" s="36" t="n">
        <f aca="false">IF(E340="",0,IFERROR(INDEX(Setup!$D$18:$D$22,MATCH(E340,Setup!$B$18:$B$22,0)),0))</f>
        <v>0</v>
      </c>
      <c r="R340" s="36" t="n">
        <f aca="false">IF(F340="",0,IFERROR(INDEX(Setup!$D$18:$D$22,MATCH(F340,Setup!$B$18:$B$22,0)),0))</f>
        <v>0</v>
      </c>
      <c r="S340" s="36" t="n">
        <f aca="false">IF(G340="",0,IFERROR(INDEX(Setup!$D$18:$D$22,MATCH(G340,Setup!$B$18:$B$22,0)),0))</f>
        <v>0</v>
      </c>
      <c r="T340" s="36" t="n">
        <f aca="false">IF(H340="",0,IFERROR(INDEX(Setup!$D$18:$D$22,MATCH(H340,Setup!$B$18:$B$22,0)),0))</f>
        <v>0</v>
      </c>
      <c r="U340" s="36" t="n">
        <f aca="false">IF(I340="",0,IFERROR(INDEX(Setup!$D$18:$D$22,MATCH(I340,Setup!$B$18:$B$22,0)),0))</f>
        <v>0</v>
      </c>
    </row>
    <row r="341" customFormat="false" ht="15" hidden="false" customHeight="false" outlineLevel="0" collapsed="false">
      <c r="P341" s="36" t="n">
        <f aca="false">IFERROR(INDEX(Setup!$I$27:$I$36,MATCH($C341,Setup!$B$27:$B$36,0)),0)</f>
        <v>0</v>
      </c>
      <c r="Q341" s="36" t="n">
        <f aca="false">IF(E341="",0,IFERROR(INDEX(Setup!$D$18:$D$22,MATCH(E341,Setup!$B$18:$B$22,0)),0))</f>
        <v>0</v>
      </c>
      <c r="R341" s="36" t="n">
        <f aca="false">IF(F341="",0,IFERROR(INDEX(Setup!$D$18:$D$22,MATCH(F341,Setup!$B$18:$B$22,0)),0))</f>
        <v>0</v>
      </c>
      <c r="S341" s="36" t="n">
        <f aca="false">IF(G341="",0,IFERROR(INDEX(Setup!$D$18:$D$22,MATCH(G341,Setup!$B$18:$B$22,0)),0))</f>
        <v>0</v>
      </c>
      <c r="T341" s="36" t="n">
        <f aca="false">IF(H341="",0,IFERROR(INDEX(Setup!$D$18:$D$22,MATCH(H341,Setup!$B$18:$B$22,0)),0))</f>
        <v>0</v>
      </c>
      <c r="U341" s="36" t="n">
        <f aca="false">IF(I341="",0,IFERROR(INDEX(Setup!$D$18:$D$22,MATCH(I341,Setup!$B$18:$B$22,0)),0))</f>
        <v>0</v>
      </c>
    </row>
    <row r="342" customFormat="false" ht="15" hidden="false" customHeight="false" outlineLevel="0" collapsed="false">
      <c r="P342" s="36" t="n">
        <f aca="false">IFERROR(INDEX(Setup!$I$27:$I$36,MATCH($C342,Setup!$B$27:$B$36,0)),0)</f>
        <v>0</v>
      </c>
      <c r="Q342" s="36" t="n">
        <f aca="false">IF(E342="",0,IFERROR(INDEX(Setup!$D$18:$D$22,MATCH(E342,Setup!$B$18:$B$22,0)),0))</f>
        <v>0</v>
      </c>
      <c r="R342" s="36" t="n">
        <f aca="false">IF(F342="",0,IFERROR(INDEX(Setup!$D$18:$D$22,MATCH(F342,Setup!$B$18:$B$22,0)),0))</f>
        <v>0</v>
      </c>
      <c r="S342" s="36" t="n">
        <f aca="false">IF(G342="",0,IFERROR(INDEX(Setup!$D$18:$D$22,MATCH(G342,Setup!$B$18:$B$22,0)),0))</f>
        <v>0</v>
      </c>
      <c r="T342" s="36" t="n">
        <f aca="false">IF(H342="",0,IFERROR(INDEX(Setup!$D$18:$D$22,MATCH(H342,Setup!$B$18:$B$22,0)),0))</f>
        <v>0</v>
      </c>
      <c r="U342" s="36" t="n">
        <f aca="false">IF(I342="",0,IFERROR(INDEX(Setup!$D$18:$D$22,MATCH(I342,Setup!$B$18:$B$22,0)),0))</f>
        <v>0</v>
      </c>
    </row>
    <row r="343" customFormat="false" ht="15" hidden="false" customHeight="false" outlineLevel="0" collapsed="false">
      <c r="P343" s="36" t="n">
        <f aca="false">IFERROR(INDEX(Setup!$I$27:$I$36,MATCH($C343,Setup!$B$27:$B$36,0)),0)</f>
        <v>0</v>
      </c>
      <c r="Q343" s="36" t="n">
        <f aca="false">IF(E343="",0,IFERROR(INDEX(Setup!$D$18:$D$22,MATCH(E343,Setup!$B$18:$B$22,0)),0))</f>
        <v>0</v>
      </c>
      <c r="R343" s="36" t="n">
        <f aca="false">IF(F343="",0,IFERROR(INDEX(Setup!$D$18:$D$22,MATCH(F343,Setup!$B$18:$B$22,0)),0))</f>
        <v>0</v>
      </c>
      <c r="S343" s="36" t="n">
        <f aca="false">IF(G343="",0,IFERROR(INDEX(Setup!$D$18:$D$22,MATCH(G343,Setup!$B$18:$B$22,0)),0))</f>
        <v>0</v>
      </c>
      <c r="T343" s="36" t="n">
        <f aca="false">IF(H343="",0,IFERROR(INDEX(Setup!$D$18:$D$22,MATCH(H343,Setup!$B$18:$B$22,0)),0))</f>
        <v>0</v>
      </c>
      <c r="U343" s="36" t="n">
        <f aca="false">IF(I343="",0,IFERROR(INDEX(Setup!$D$18:$D$22,MATCH(I343,Setup!$B$18:$B$22,0)),0))</f>
        <v>0</v>
      </c>
    </row>
    <row r="344" customFormat="false" ht="15" hidden="false" customHeight="false" outlineLevel="0" collapsed="false">
      <c r="P344" s="36" t="n">
        <f aca="false">IFERROR(INDEX(Setup!$I$27:$I$36,MATCH($C344,Setup!$B$27:$B$36,0)),0)</f>
        <v>0</v>
      </c>
      <c r="Q344" s="36" t="n">
        <f aca="false">IF(E344="",0,IFERROR(INDEX(Setup!$D$18:$D$22,MATCH(E344,Setup!$B$18:$B$22,0)),0))</f>
        <v>0</v>
      </c>
      <c r="R344" s="36" t="n">
        <f aca="false">IF(F344="",0,IFERROR(INDEX(Setup!$D$18:$D$22,MATCH(F344,Setup!$B$18:$B$22,0)),0))</f>
        <v>0</v>
      </c>
      <c r="S344" s="36" t="n">
        <f aca="false">IF(G344="",0,IFERROR(INDEX(Setup!$D$18:$D$22,MATCH(G344,Setup!$B$18:$B$22,0)),0))</f>
        <v>0</v>
      </c>
      <c r="T344" s="36" t="n">
        <f aca="false">IF(H344="",0,IFERROR(INDEX(Setup!$D$18:$D$22,MATCH(H344,Setup!$B$18:$B$22,0)),0))</f>
        <v>0</v>
      </c>
      <c r="U344" s="36" t="n">
        <f aca="false">IF(I344="",0,IFERROR(INDEX(Setup!$D$18:$D$22,MATCH(I344,Setup!$B$18:$B$22,0)),0))</f>
        <v>0</v>
      </c>
    </row>
    <row r="345" customFormat="false" ht="15" hidden="false" customHeight="false" outlineLevel="0" collapsed="false">
      <c r="P345" s="36" t="n">
        <f aca="false">IFERROR(INDEX(Setup!$I$27:$I$36,MATCH($C345,Setup!$B$27:$B$36,0)),0)</f>
        <v>0</v>
      </c>
      <c r="Q345" s="36" t="n">
        <f aca="false">IF(E345="",0,IFERROR(INDEX(Setup!$D$18:$D$22,MATCH(E345,Setup!$B$18:$B$22,0)),0))</f>
        <v>0</v>
      </c>
      <c r="R345" s="36" t="n">
        <f aca="false">IF(F345="",0,IFERROR(INDEX(Setup!$D$18:$D$22,MATCH(F345,Setup!$B$18:$B$22,0)),0))</f>
        <v>0</v>
      </c>
      <c r="S345" s="36" t="n">
        <f aca="false">IF(G345="",0,IFERROR(INDEX(Setup!$D$18:$D$22,MATCH(G345,Setup!$B$18:$B$22,0)),0))</f>
        <v>0</v>
      </c>
      <c r="T345" s="36" t="n">
        <f aca="false">IF(H345="",0,IFERROR(INDEX(Setup!$D$18:$D$22,MATCH(H345,Setup!$B$18:$B$22,0)),0))</f>
        <v>0</v>
      </c>
      <c r="U345" s="36" t="n">
        <f aca="false">IF(I345="",0,IFERROR(INDEX(Setup!$D$18:$D$22,MATCH(I345,Setup!$B$18:$B$22,0)),0))</f>
        <v>0</v>
      </c>
    </row>
    <row r="346" customFormat="false" ht="15" hidden="false" customHeight="false" outlineLevel="0" collapsed="false">
      <c r="P346" s="36" t="n">
        <f aca="false">IFERROR(INDEX(Setup!$I$27:$I$36,MATCH($C346,Setup!$B$27:$B$36,0)),0)</f>
        <v>0</v>
      </c>
      <c r="Q346" s="36" t="n">
        <f aca="false">IF(E346="",0,IFERROR(INDEX(Setup!$D$18:$D$22,MATCH(E346,Setup!$B$18:$B$22,0)),0))</f>
        <v>0</v>
      </c>
      <c r="R346" s="36" t="n">
        <f aca="false">IF(F346="",0,IFERROR(INDEX(Setup!$D$18:$D$22,MATCH(F346,Setup!$B$18:$B$22,0)),0))</f>
        <v>0</v>
      </c>
      <c r="S346" s="36" t="n">
        <f aca="false">IF(G346="",0,IFERROR(INDEX(Setup!$D$18:$D$22,MATCH(G346,Setup!$B$18:$B$22,0)),0))</f>
        <v>0</v>
      </c>
      <c r="T346" s="36" t="n">
        <f aca="false">IF(H346="",0,IFERROR(INDEX(Setup!$D$18:$D$22,MATCH(H346,Setup!$B$18:$B$22,0)),0))</f>
        <v>0</v>
      </c>
      <c r="U346" s="36" t="n">
        <f aca="false">IF(I346="",0,IFERROR(INDEX(Setup!$D$18:$D$22,MATCH(I346,Setup!$B$18:$B$22,0)),0))</f>
        <v>0</v>
      </c>
    </row>
    <row r="347" customFormat="false" ht="15" hidden="false" customHeight="false" outlineLevel="0" collapsed="false">
      <c r="P347" s="36" t="n">
        <f aca="false">IFERROR(INDEX(Setup!$I$27:$I$36,MATCH($C347,Setup!$B$27:$B$36,0)),0)</f>
        <v>0</v>
      </c>
      <c r="Q347" s="36" t="n">
        <f aca="false">IF(E347="",0,IFERROR(INDEX(Setup!$D$18:$D$22,MATCH(E347,Setup!$B$18:$B$22,0)),0))</f>
        <v>0</v>
      </c>
      <c r="R347" s="36" t="n">
        <f aca="false">IF(F347="",0,IFERROR(INDEX(Setup!$D$18:$D$22,MATCH(F347,Setup!$B$18:$B$22,0)),0))</f>
        <v>0</v>
      </c>
      <c r="S347" s="36" t="n">
        <f aca="false">IF(G347="",0,IFERROR(INDEX(Setup!$D$18:$D$22,MATCH(G347,Setup!$B$18:$B$22,0)),0))</f>
        <v>0</v>
      </c>
      <c r="T347" s="36" t="n">
        <f aca="false">IF(H347="",0,IFERROR(INDEX(Setup!$D$18:$D$22,MATCH(H347,Setup!$B$18:$B$22,0)),0))</f>
        <v>0</v>
      </c>
      <c r="U347" s="36" t="n">
        <f aca="false">IF(I347="",0,IFERROR(INDEX(Setup!$D$18:$D$22,MATCH(I347,Setup!$B$18:$B$22,0)),0))</f>
        <v>0</v>
      </c>
    </row>
    <row r="348" customFormat="false" ht="15" hidden="false" customHeight="false" outlineLevel="0" collapsed="false">
      <c r="P348" s="36" t="n">
        <f aca="false">IFERROR(INDEX(Setup!$I$27:$I$36,MATCH($C348,Setup!$B$27:$B$36,0)),0)</f>
        <v>0</v>
      </c>
      <c r="Q348" s="36" t="n">
        <f aca="false">IF(E348="",0,IFERROR(INDEX(Setup!$D$18:$D$22,MATCH(E348,Setup!$B$18:$B$22,0)),0))</f>
        <v>0</v>
      </c>
      <c r="R348" s="36" t="n">
        <f aca="false">IF(F348="",0,IFERROR(INDEX(Setup!$D$18:$D$22,MATCH(F348,Setup!$B$18:$B$22,0)),0))</f>
        <v>0</v>
      </c>
      <c r="S348" s="36" t="n">
        <f aca="false">IF(G348="",0,IFERROR(INDEX(Setup!$D$18:$D$22,MATCH(G348,Setup!$B$18:$B$22,0)),0))</f>
        <v>0</v>
      </c>
      <c r="T348" s="36" t="n">
        <f aca="false">IF(H348="",0,IFERROR(INDEX(Setup!$D$18:$D$22,MATCH(H348,Setup!$B$18:$B$22,0)),0))</f>
        <v>0</v>
      </c>
      <c r="U348" s="36" t="n">
        <f aca="false">IF(I348="",0,IFERROR(INDEX(Setup!$D$18:$D$22,MATCH(I348,Setup!$B$18:$B$22,0)),0))</f>
        <v>0</v>
      </c>
    </row>
    <row r="349" customFormat="false" ht="15" hidden="false" customHeight="false" outlineLevel="0" collapsed="false">
      <c r="P349" s="36" t="n">
        <f aca="false">IFERROR(INDEX(Setup!$I$27:$I$36,MATCH($C349,Setup!$B$27:$B$36,0)),0)</f>
        <v>0</v>
      </c>
      <c r="Q349" s="36" t="n">
        <f aca="false">IF(E349="",0,IFERROR(INDEX(Setup!$D$18:$D$22,MATCH(E349,Setup!$B$18:$B$22,0)),0))</f>
        <v>0</v>
      </c>
      <c r="R349" s="36" t="n">
        <f aca="false">IF(F349="",0,IFERROR(INDEX(Setup!$D$18:$D$22,MATCH(F349,Setup!$B$18:$B$22,0)),0))</f>
        <v>0</v>
      </c>
      <c r="S349" s="36" t="n">
        <f aca="false">IF(G349="",0,IFERROR(INDEX(Setup!$D$18:$D$22,MATCH(G349,Setup!$B$18:$B$22,0)),0))</f>
        <v>0</v>
      </c>
      <c r="T349" s="36" t="n">
        <f aca="false">IF(H349="",0,IFERROR(INDEX(Setup!$D$18:$D$22,MATCH(H349,Setup!$B$18:$B$22,0)),0))</f>
        <v>0</v>
      </c>
      <c r="U349" s="36" t="n">
        <f aca="false">IF(I349="",0,IFERROR(INDEX(Setup!$D$18:$D$22,MATCH(I349,Setup!$B$18:$B$22,0)),0))</f>
        <v>0</v>
      </c>
    </row>
    <row r="350" customFormat="false" ht="15" hidden="false" customHeight="false" outlineLevel="0" collapsed="false">
      <c r="P350" s="36" t="n">
        <f aca="false">IFERROR(INDEX(Setup!$I$27:$I$36,MATCH($C350,Setup!$B$27:$B$36,0)),0)</f>
        <v>0</v>
      </c>
      <c r="Q350" s="36" t="n">
        <f aca="false">IF(E350="",0,IFERROR(INDEX(Setup!$D$18:$D$22,MATCH(E350,Setup!$B$18:$B$22,0)),0))</f>
        <v>0</v>
      </c>
      <c r="R350" s="36" t="n">
        <f aca="false">IF(F350="",0,IFERROR(INDEX(Setup!$D$18:$D$22,MATCH(F350,Setup!$B$18:$B$22,0)),0))</f>
        <v>0</v>
      </c>
      <c r="S350" s="36" t="n">
        <f aca="false">IF(G350="",0,IFERROR(INDEX(Setup!$D$18:$D$22,MATCH(G350,Setup!$B$18:$B$22,0)),0))</f>
        <v>0</v>
      </c>
      <c r="T350" s="36" t="n">
        <f aca="false">IF(H350="",0,IFERROR(INDEX(Setup!$D$18:$D$22,MATCH(H350,Setup!$B$18:$B$22,0)),0))</f>
        <v>0</v>
      </c>
      <c r="U350" s="36" t="n">
        <f aca="false">IF(I350="",0,IFERROR(INDEX(Setup!$D$18:$D$22,MATCH(I350,Setup!$B$18:$B$22,0)),0))</f>
        <v>0</v>
      </c>
    </row>
    <row r="351" customFormat="false" ht="15" hidden="false" customHeight="false" outlineLevel="0" collapsed="false">
      <c r="P351" s="36" t="n">
        <f aca="false">IFERROR(INDEX(Setup!$I$27:$I$36,MATCH($C351,Setup!$B$27:$B$36,0)),0)</f>
        <v>0</v>
      </c>
      <c r="Q351" s="36" t="n">
        <f aca="false">IF(E351="",0,IFERROR(INDEX(Setup!$D$18:$D$22,MATCH(E351,Setup!$B$18:$B$22,0)),0))</f>
        <v>0</v>
      </c>
      <c r="R351" s="36" t="n">
        <f aca="false">IF(F351="",0,IFERROR(INDEX(Setup!$D$18:$D$22,MATCH(F351,Setup!$B$18:$B$22,0)),0))</f>
        <v>0</v>
      </c>
      <c r="S351" s="36" t="n">
        <f aca="false">IF(G351="",0,IFERROR(INDEX(Setup!$D$18:$D$22,MATCH(G351,Setup!$B$18:$B$22,0)),0))</f>
        <v>0</v>
      </c>
      <c r="T351" s="36" t="n">
        <f aca="false">IF(H351="",0,IFERROR(INDEX(Setup!$D$18:$D$22,MATCH(H351,Setup!$B$18:$B$22,0)),0))</f>
        <v>0</v>
      </c>
      <c r="U351" s="36" t="n">
        <f aca="false">IF(I351="",0,IFERROR(INDEX(Setup!$D$18:$D$22,MATCH(I351,Setup!$B$18:$B$22,0)),0))</f>
        <v>0</v>
      </c>
    </row>
    <row r="352" customFormat="false" ht="15" hidden="false" customHeight="false" outlineLevel="0" collapsed="false">
      <c r="P352" s="36" t="n">
        <f aca="false">IFERROR(INDEX(Setup!$I$27:$I$36,MATCH($C352,Setup!$B$27:$B$36,0)),0)</f>
        <v>0</v>
      </c>
      <c r="Q352" s="36" t="n">
        <f aca="false">IF(E352="",0,IFERROR(INDEX(Setup!$D$18:$D$22,MATCH(E352,Setup!$B$18:$B$22,0)),0))</f>
        <v>0</v>
      </c>
      <c r="R352" s="36" t="n">
        <f aca="false">IF(F352="",0,IFERROR(INDEX(Setup!$D$18:$D$22,MATCH(F352,Setup!$B$18:$B$22,0)),0))</f>
        <v>0</v>
      </c>
      <c r="S352" s="36" t="n">
        <f aca="false">IF(G352="",0,IFERROR(INDEX(Setup!$D$18:$D$22,MATCH(G352,Setup!$B$18:$B$22,0)),0))</f>
        <v>0</v>
      </c>
      <c r="T352" s="36" t="n">
        <f aca="false">IF(H352="",0,IFERROR(INDEX(Setup!$D$18:$D$22,MATCH(H352,Setup!$B$18:$B$22,0)),0))</f>
        <v>0</v>
      </c>
      <c r="U352" s="36" t="n">
        <f aca="false">IF(I352="",0,IFERROR(INDEX(Setup!$D$18:$D$22,MATCH(I352,Setup!$B$18:$B$22,0)),0))</f>
        <v>0</v>
      </c>
    </row>
    <row r="353" customFormat="false" ht="15" hidden="false" customHeight="false" outlineLevel="0" collapsed="false">
      <c r="P353" s="36" t="n">
        <f aca="false">IFERROR(INDEX(Setup!$I$27:$I$36,MATCH($C353,Setup!$B$27:$B$36,0)),0)</f>
        <v>0</v>
      </c>
      <c r="Q353" s="36" t="n">
        <f aca="false">IF(E353="",0,IFERROR(INDEX(Setup!$D$18:$D$22,MATCH(E353,Setup!$B$18:$B$22,0)),0))</f>
        <v>0</v>
      </c>
      <c r="R353" s="36" t="n">
        <f aca="false">IF(F353="",0,IFERROR(INDEX(Setup!$D$18:$D$22,MATCH(F353,Setup!$B$18:$B$22,0)),0))</f>
        <v>0</v>
      </c>
      <c r="S353" s="36" t="n">
        <f aca="false">IF(G353="",0,IFERROR(INDEX(Setup!$D$18:$D$22,MATCH(G353,Setup!$B$18:$B$22,0)),0))</f>
        <v>0</v>
      </c>
      <c r="T353" s="36" t="n">
        <f aca="false">IF(H353="",0,IFERROR(INDEX(Setup!$D$18:$D$22,MATCH(H353,Setup!$B$18:$B$22,0)),0))</f>
        <v>0</v>
      </c>
      <c r="U353" s="36" t="n">
        <f aca="false">IF(I353="",0,IFERROR(INDEX(Setup!$D$18:$D$22,MATCH(I353,Setup!$B$18:$B$22,0)),0))</f>
        <v>0</v>
      </c>
    </row>
    <row r="354" customFormat="false" ht="15" hidden="false" customHeight="false" outlineLevel="0" collapsed="false">
      <c r="P354" s="36" t="n">
        <f aca="false">IFERROR(INDEX(Setup!$I$27:$I$36,MATCH($C354,Setup!$B$27:$B$36,0)),0)</f>
        <v>0</v>
      </c>
      <c r="Q354" s="36" t="n">
        <f aca="false">IF(E354="",0,IFERROR(INDEX(Setup!$D$18:$D$22,MATCH(E354,Setup!$B$18:$B$22,0)),0))</f>
        <v>0</v>
      </c>
      <c r="R354" s="36" t="n">
        <f aca="false">IF(F354="",0,IFERROR(INDEX(Setup!$D$18:$D$22,MATCH(F354,Setup!$B$18:$B$22,0)),0))</f>
        <v>0</v>
      </c>
      <c r="S354" s="36" t="n">
        <f aca="false">IF(G354="",0,IFERROR(INDEX(Setup!$D$18:$D$22,MATCH(G354,Setup!$B$18:$B$22,0)),0))</f>
        <v>0</v>
      </c>
      <c r="T354" s="36" t="n">
        <f aca="false">IF(H354="",0,IFERROR(INDEX(Setup!$D$18:$D$22,MATCH(H354,Setup!$B$18:$B$22,0)),0))</f>
        <v>0</v>
      </c>
      <c r="U354" s="36" t="n">
        <f aca="false">IF(I354="",0,IFERROR(INDEX(Setup!$D$18:$D$22,MATCH(I354,Setup!$B$18:$B$22,0)),0))</f>
        <v>0</v>
      </c>
    </row>
    <row r="355" customFormat="false" ht="15" hidden="false" customHeight="false" outlineLevel="0" collapsed="false">
      <c r="P355" s="36" t="n">
        <f aca="false">IFERROR(INDEX(Setup!$I$27:$I$36,MATCH($C355,Setup!$B$27:$B$36,0)),0)</f>
        <v>0</v>
      </c>
      <c r="Q355" s="36" t="n">
        <f aca="false">IF(E355="",0,IFERROR(INDEX(Setup!$D$18:$D$22,MATCH(E355,Setup!$B$18:$B$22,0)),0))</f>
        <v>0</v>
      </c>
      <c r="R355" s="36" t="n">
        <f aca="false">IF(F355="",0,IFERROR(INDEX(Setup!$D$18:$D$22,MATCH(F355,Setup!$B$18:$B$22,0)),0))</f>
        <v>0</v>
      </c>
      <c r="S355" s="36" t="n">
        <f aca="false">IF(G355="",0,IFERROR(INDEX(Setup!$D$18:$D$22,MATCH(G355,Setup!$B$18:$B$22,0)),0))</f>
        <v>0</v>
      </c>
      <c r="T355" s="36" t="n">
        <f aca="false">IF(H355="",0,IFERROR(INDEX(Setup!$D$18:$D$22,MATCH(H355,Setup!$B$18:$B$22,0)),0))</f>
        <v>0</v>
      </c>
      <c r="U355" s="36" t="n">
        <f aca="false">IF(I355="",0,IFERROR(INDEX(Setup!$D$18:$D$22,MATCH(I355,Setup!$B$18:$B$22,0)),0))</f>
        <v>0</v>
      </c>
    </row>
    <row r="356" customFormat="false" ht="15" hidden="false" customHeight="false" outlineLevel="0" collapsed="false">
      <c r="P356" s="36" t="n">
        <f aca="false">IFERROR(INDEX(Setup!$I$27:$I$36,MATCH($C356,Setup!$B$27:$B$36,0)),0)</f>
        <v>0</v>
      </c>
      <c r="Q356" s="36" t="n">
        <f aca="false">IF(E356="",0,IFERROR(INDEX(Setup!$D$18:$D$22,MATCH(E356,Setup!$B$18:$B$22,0)),0))</f>
        <v>0</v>
      </c>
      <c r="R356" s="36" t="n">
        <f aca="false">IF(F356="",0,IFERROR(INDEX(Setup!$D$18:$D$22,MATCH(F356,Setup!$B$18:$B$22,0)),0))</f>
        <v>0</v>
      </c>
      <c r="S356" s="36" t="n">
        <f aca="false">IF(G356="",0,IFERROR(INDEX(Setup!$D$18:$D$22,MATCH(G356,Setup!$B$18:$B$22,0)),0))</f>
        <v>0</v>
      </c>
      <c r="T356" s="36" t="n">
        <f aca="false">IF(H356="",0,IFERROR(INDEX(Setup!$D$18:$D$22,MATCH(H356,Setup!$B$18:$B$22,0)),0))</f>
        <v>0</v>
      </c>
      <c r="U356" s="36" t="n">
        <f aca="false">IF(I356="",0,IFERROR(INDEX(Setup!$D$18:$D$22,MATCH(I356,Setup!$B$18:$B$22,0)),0))</f>
        <v>0</v>
      </c>
    </row>
    <row r="357" customFormat="false" ht="15" hidden="false" customHeight="false" outlineLevel="0" collapsed="false">
      <c r="P357" s="36" t="n">
        <f aca="false">IFERROR(INDEX(Setup!$I$27:$I$36,MATCH($C357,Setup!$B$27:$B$36,0)),0)</f>
        <v>0</v>
      </c>
      <c r="Q357" s="36" t="n">
        <f aca="false">IF(E357="",0,IFERROR(INDEX(Setup!$D$18:$D$22,MATCH(E357,Setup!$B$18:$B$22,0)),0))</f>
        <v>0</v>
      </c>
      <c r="R357" s="36" t="n">
        <f aca="false">IF(F357="",0,IFERROR(INDEX(Setup!$D$18:$D$22,MATCH(F357,Setup!$B$18:$B$22,0)),0))</f>
        <v>0</v>
      </c>
      <c r="S357" s="36" t="n">
        <f aca="false">IF(G357="",0,IFERROR(INDEX(Setup!$D$18:$D$22,MATCH(G357,Setup!$B$18:$B$22,0)),0))</f>
        <v>0</v>
      </c>
      <c r="T357" s="36" t="n">
        <f aca="false">IF(H357="",0,IFERROR(INDEX(Setup!$D$18:$D$22,MATCH(H357,Setup!$B$18:$B$22,0)),0))</f>
        <v>0</v>
      </c>
      <c r="U357" s="36" t="n">
        <f aca="false">IF(I357="",0,IFERROR(INDEX(Setup!$D$18:$D$22,MATCH(I357,Setup!$B$18:$B$22,0)),0))</f>
        <v>0</v>
      </c>
    </row>
    <row r="358" customFormat="false" ht="15" hidden="false" customHeight="false" outlineLevel="0" collapsed="false">
      <c r="P358" s="36" t="n">
        <f aca="false">IFERROR(INDEX(Setup!$I$27:$I$36,MATCH($C358,Setup!$B$27:$B$36,0)),0)</f>
        <v>0</v>
      </c>
      <c r="Q358" s="36" t="n">
        <f aca="false">IF(E358="",0,IFERROR(INDEX(Setup!$D$18:$D$22,MATCH(E358,Setup!$B$18:$B$22,0)),0))</f>
        <v>0</v>
      </c>
      <c r="R358" s="36" t="n">
        <f aca="false">IF(F358="",0,IFERROR(INDEX(Setup!$D$18:$D$22,MATCH(F358,Setup!$B$18:$B$22,0)),0))</f>
        <v>0</v>
      </c>
      <c r="S358" s="36" t="n">
        <f aca="false">IF(G358="",0,IFERROR(INDEX(Setup!$D$18:$D$22,MATCH(G358,Setup!$B$18:$B$22,0)),0))</f>
        <v>0</v>
      </c>
      <c r="T358" s="36" t="n">
        <f aca="false">IF(H358="",0,IFERROR(INDEX(Setup!$D$18:$D$22,MATCH(H358,Setup!$B$18:$B$22,0)),0))</f>
        <v>0</v>
      </c>
      <c r="U358" s="36" t="n">
        <f aca="false">IF(I358="",0,IFERROR(INDEX(Setup!$D$18:$D$22,MATCH(I358,Setup!$B$18:$B$22,0)),0))</f>
        <v>0</v>
      </c>
    </row>
    <row r="359" customFormat="false" ht="15" hidden="false" customHeight="false" outlineLevel="0" collapsed="false">
      <c r="P359" s="36" t="n">
        <f aca="false">IFERROR(INDEX(Setup!$I$27:$I$36,MATCH($C359,Setup!$B$27:$B$36,0)),0)</f>
        <v>0</v>
      </c>
      <c r="Q359" s="36" t="n">
        <f aca="false">IF(E359="",0,IFERROR(INDEX(Setup!$D$18:$D$22,MATCH(E359,Setup!$B$18:$B$22,0)),0))</f>
        <v>0</v>
      </c>
      <c r="R359" s="36" t="n">
        <f aca="false">IF(F359="",0,IFERROR(INDEX(Setup!$D$18:$D$22,MATCH(F359,Setup!$B$18:$B$22,0)),0))</f>
        <v>0</v>
      </c>
      <c r="S359" s="36" t="n">
        <f aca="false">IF(G359="",0,IFERROR(INDEX(Setup!$D$18:$D$22,MATCH(G359,Setup!$B$18:$B$22,0)),0))</f>
        <v>0</v>
      </c>
      <c r="T359" s="36" t="n">
        <f aca="false">IF(H359="",0,IFERROR(INDEX(Setup!$D$18:$D$22,MATCH(H359,Setup!$B$18:$B$22,0)),0))</f>
        <v>0</v>
      </c>
      <c r="U359" s="36" t="n">
        <f aca="false">IF(I359="",0,IFERROR(INDEX(Setup!$D$18:$D$22,MATCH(I359,Setup!$B$18:$B$22,0)),0))</f>
        <v>0</v>
      </c>
    </row>
    <row r="360" customFormat="false" ht="15" hidden="false" customHeight="false" outlineLevel="0" collapsed="false">
      <c r="P360" s="36" t="n">
        <f aca="false">IFERROR(INDEX(Setup!$I$27:$I$36,MATCH($C360,Setup!$B$27:$B$36,0)),0)</f>
        <v>0</v>
      </c>
      <c r="Q360" s="36" t="n">
        <f aca="false">IF(E360="",0,IFERROR(INDEX(Setup!$D$18:$D$22,MATCH(E360,Setup!$B$18:$B$22,0)),0))</f>
        <v>0</v>
      </c>
      <c r="R360" s="36" t="n">
        <f aca="false">IF(F360="",0,IFERROR(INDEX(Setup!$D$18:$D$22,MATCH(F360,Setup!$B$18:$B$22,0)),0))</f>
        <v>0</v>
      </c>
      <c r="S360" s="36" t="n">
        <f aca="false">IF(G360="",0,IFERROR(INDEX(Setup!$D$18:$D$22,MATCH(G360,Setup!$B$18:$B$22,0)),0))</f>
        <v>0</v>
      </c>
      <c r="T360" s="36" t="n">
        <f aca="false">IF(H360="",0,IFERROR(INDEX(Setup!$D$18:$D$22,MATCH(H360,Setup!$B$18:$B$22,0)),0))</f>
        <v>0</v>
      </c>
      <c r="U360" s="36" t="n">
        <f aca="false">IF(I360="",0,IFERROR(INDEX(Setup!$D$18:$D$22,MATCH(I360,Setup!$B$18:$B$22,0)),0))</f>
        <v>0</v>
      </c>
    </row>
    <row r="361" customFormat="false" ht="15" hidden="false" customHeight="false" outlineLevel="0" collapsed="false">
      <c r="P361" s="36" t="n">
        <f aca="false">IFERROR(INDEX(Setup!$I$27:$I$36,MATCH($C361,Setup!$B$27:$B$36,0)),0)</f>
        <v>0</v>
      </c>
      <c r="Q361" s="36" t="n">
        <f aca="false">IF(E361="",0,IFERROR(INDEX(Setup!$D$18:$D$22,MATCH(E361,Setup!$B$18:$B$22,0)),0))</f>
        <v>0</v>
      </c>
      <c r="R361" s="36" t="n">
        <f aca="false">IF(F361="",0,IFERROR(INDEX(Setup!$D$18:$D$22,MATCH(F361,Setup!$B$18:$B$22,0)),0))</f>
        <v>0</v>
      </c>
      <c r="S361" s="36" t="n">
        <f aca="false">IF(G361="",0,IFERROR(INDEX(Setup!$D$18:$D$22,MATCH(G361,Setup!$B$18:$B$22,0)),0))</f>
        <v>0</v>
      </c>
      <c r="T361" s="36" t="n">
        <f aca="false">IF(H361="",0,IFERROR(INDEX(Setup!$D$18:$D$22,MATCH(H361,Setup!$B$18:$B$22,0)),0))</f>
        <v>0</v>
      </c>
      <c r="U361" s="36" t="n">
        <f aca="false">IF(I361="",0,IFERROR(INDEX(Setup!$D$18:$D$22,MATCH(I361,Setup!$B$18:$B$22,0)),0))</f>
        <v>0</v>
      </c>
    </row>
    <row r="362" customFormat="false" ht="15" hidden="false" customHeight="false" outlineLevel="0" collapsed="false">
      <c r="P362" s="36" t="n">
        <f aca="false">IFERROR(INDEX(Setup!$I$27:$I$36,MATCH($C362,Setup!$B$27:$B$36,0)),0)</f>
        <v>0</v>
      </c>
      <c r="Q362" s="36" t="n">
        <f aca="false">IF(E362="",0,IFERROR(INDEX(Setup!$D$18:$D$22,MATCH(E362,Setup!$B$18:$B$22,0)),0))</f>
        <v>0</v>
      </c>
      <c r="R362" s="36" t="n">
        <f aca="false">IF(F362="",0,IFERROR(INDEX(Setup!$D$18:$D$22,MATCH(F362,Setup!$B$18:$B$22,0)),0))</f>
        <v>0</v>
      </c>
      <c r="S362" s="36" t="n">
        <f aca="false">IF(G362="",0,IFERROR(INDEX(Setup!$D$18:$D$22,MATCH(G362,Setup!$B$18:$B$22,0)),0))</f>
        <v>0</v>
      </c>
      <c r="T362" s="36" t="n">
        <f aca="false">IF(H362="",0,IFERROR(INDEX(Setup!$D$18:$D$22,MATCH(H362,Setup!$B$18:$B$22,0)),0))</f>
        <v>0</v>
      </c>
      <c r="U362" s="36" t="n">
        <f aca="false">IF(I362="",0,IFERROR(INDEX(Setup!$D$18:$D$22,MATCH(I362,Setup!$B$18:$B$22,0)),0))</f>
        <v>0</v>
      </c>
    </row>
    <row r="363" customFormat="false" ht="15" hidden="false" customHeight="false" outlineLevel="0" collapsed="false">
      <c r="P363" s="36" t="n">
        <f aca="false">IFERROR(INDEX(Setup!$I$27:$I$36,MATCH($C363,Setup!$B$27:$B$36,0)),0)</f>
        <v>0</v>
      </c>
      <c r="Q363" s="36" t="n">
        <f aca="false">IF(E363="",0,IFERROR(INDEX(Setup!$D$18:$D$22,MATCH(E363,Setup!$B$18:$B$22,0)),0))</f>
        <v>0</v>
      </c>
      <c r="R363" s="36" t="n">
        <f aca="false">IF(F363="",0,IFERROR(INDEX(Setup!$D$18:$D$22,MATCH(F363,Setup!$B$18:$B$22,0)),0))</f>
        <v>0</v>
      </c>
      <c r="S363" s="36" t="n">
        <f aca="false">IF(G363="",0,IFERROR(INDEX(Setup!$D$18:$D$22,MATCH(G363,Setup!$B$18:$B$22,0)),0))</f>
        <v>0</v>
      </c>
      <c r="T363" s="36" t="n">
        <f aca="false">IF(H363="",0,IFERROR(INDEX(Setup!$D$18:$D$22,MATCH(H363,Setup!$B$18:$B$22,0)),0))</f>
        <v>0</v>
      </c>
      <c r="U363" s="36" t="n">
        <f aca="false">IF(I363="",0,IFERROR(INDEX(Setup!$D$18:$D$22,MATCH(I363,Setup!$B$18:$B$22,0)),0))</f>
        <v>0</v>
      </c>
    </row>
    <row r="364" customFormat="false" ht="15" hidden="false" customHeight="false" outlineLevel="0" collapsed="false">
      <c r="P364" s="36" t="n">
        <f aca="false">IFERROR(INDEX(Setup!$I$27:$I$36,MATCH($C364,Setup!$B$27:$B$36,0)),0)</f>
        <v>0</v>
      </c>
      <c r="Q364" s="36" t="n">
        <f aca="false">IF(E364="",0,IFERROR(INDEX(Setup!$D$18:$D$22,MATCH(E364,Setup!$B$18:$B$22,0)),0))</f>
        <v>0</v>
      </c>
      <c r="R364" s="36" t="n">
        <f aca="false">IF(F364="",0,IFERROR(INDEX(Setup!$D$18:$D$22,MATCH(F364,Setup!$B$18:$B$22,0)),0))</f>
        <v>0</v>
      </c>
      <c r="S364" s="36" t="n">
        <f aca="false">IF(G364="",0,IFERROR(INDEX(Setup!$D$18:$D$22,MATCH(G364,Setup!$B$18:$B$22,0)),0))</f>
        <v>0</v>
      </c>
      <c r="T364" s="36" t="n">
        <f aca="false">IF(H364="",0,IFERROR(INDEX(Setup!$D$18:$D$22,MATCH(H364,Setup!$B$18:$B$22,0)),0))</f>
        <v>0</v>
      </c>
      <c r="U364" s="36" t="n">
        <f aca="false">IF(I364="",0,IFERROR(INDEX(Setup!$D$18:$D$22,MATCH(I364,Setup!$B$18:$B$22,0)),0))</f>
        <v>0</v>
      </c>
    </row>
    <row r="365" customFormat="false" ht="15" hidden="false" customHeight="false" outlineLevel="0" collapsed="false">
      <c r="P365" s="36" t="n">
        <f aca="false">IFERROR(INDEX(Setup!$I$27:$I$36,MATCH($C365,Setup!$B$27:$B$36,0)),0)</f>
        <v>0</v>
      </c>
      <c r="Q365" s="36" t="n">
        <f aca="false">IF(E365="",0,IFERROR(INDEX(Setup!$D$18:$D$22,MATCH(E365,Setup!$B$18:$B$22,0)),0))</f>
        <v>0</v>
      </c>
      <c r="R365" s="36" t="n">
        <f aca="false">IF(F365="",0,IFERROR(INDEX(Setup!$D$18:$D$22,MATCH(F365,Setup!$B$18:$B$22,0)),0))</f>
        <v>0</v>
      </c>
      <c r="S365" s="36" t="n">
        <f aca="false">IF(G365="",0,IFERROR(INDEX(Setup!$D$18:$D$22,MATCH(G365,Setup!$B$18:$B$22,0)),0))</f>
        <v>0</v>
      </c>
      <c r="T365" s="36" t="n">
        <f aca="false">IF(H365="",0,IFERROR(INDEX(Setup!$D$18:$D$22,MATCH(H365,Setup!$B$18:$B$22,0)),0))</f>
        <v>0</v>
      </c>
      <c r="U365" s="36" t="n">
        <f aca="false">IF(I365="",0,IFERROR(INDEX(Setup!$D$18:$D$22,MATCH(I365,Setup!$B$18:$B$22,0)),0))</f>
        <v>0</v>
      </c>
    </row>
    <row r="366" customFormat="false" ht="15" hidden="false" customHeight="false" outlineLevel="0" collapsed="false">
      <c r="P366" s="36" t="n">
        <f aca="false">IFERROR(INDEX(Setup!$I$27:$I$36,MATCH($C366,Setup!$B$27:$B$36,0)),0)</f>
        <v>0</v>
      </c>
      <c r="Q366" s="36" t="n">
        <f aca="false">IF(E366="",0,IFERROR(INDEX(Setup!$D$18:$D$22,MATCH(E366,Setup!$B$18:$B$22,0)),0))</f>
        <v>0</v>
      </c>
      <c r="R366" s="36" t="n">
        <f aca="false">IF(F366="",0,IFERROR(INDEX(Setup!$D$18:$D$22,MATCH(F366,Setup!$B$18:$B$22,0)),0))</f>
        <v>0</v>
      </c>
      <c r="S366" s="36" t="n">
        <f aca="false">IF(G366="",0,IFERROR(INDEX(Setup!$D$18:$D$22,MATCH(G366,Setup!$B$18:$B$22,0)),0))</f>
        <v>0</v>
      </c>
      <c r="T366" s="36" t="n">
        <f aca="false">IF(H366="",0,IFERROR(INDEX(Setup!$D$18:$D$22,MATCH(H366,Setup!$B$18:$B$22,0)),0))</f>
        <v>0</v>
      </c>
      <c r="U366" s="36" t="n">
        <f aca="false">IF(I366="",0,IFERROR(INDEX(Setup!$D$18:$D$22,MATCH(I366,Setup!$B$18:$B$22,0)),0))</f>
        <v>0</v>
      </c>
    </row>
    <row r="367" customFormat="false" ht="15" hidden="false" customHeight="false" outlineLevel="0" collapsed="false">
      <c r="P367" s="36" t="n">
        <f aca="false">IFERROR(INDEX(Setup!$I$27:$I$36,MATCH($C367,Setup!$B$27:$B$36,0)),0)</f>
        <v>0</v>
      </c>
      <c r="Q367" s="36" t="n">
        <f aca="false">IF(E367="",0,IFERROR(INDEX(Setup!$D$18:$D$22,MATCH(E367,Setup!$B$18:$B$22,0)),0))</f>
        <v>0</v>
      </c>
      <c r="R367" s="36" t="n">
        <f aca="false">IF(F367="",0,IFERROR(INDEX(Setup!$D$18:$D$22,MATCH(F367,Setup!$B$18:$B$22,0)),0))</f>
        <v>0</v>
      </c>
      <c r="S367" s="36" t="n">
        <f aca="false">IF(G367="",0,IFERROR(INDEX(Setup!$D$18:$D$22,MATCH(G367,Setup!$B$18:$B$22,0)),0))</f>
        <v>0</v>
      </c>
      <c r="T367" s="36" t="n">
        <f aca="false">IF(H367="",0,IFERROR(INDEX(Setup!$D$18:$D$22,MATCH(H367,Setup!$B$18:$B$22,0)),0))</f>
        <v>0</v>
      </c>
      <c r="U367" s="36" t="n">
        <f aca="false">IF(I367="",0,IFERROR(INDEX(Setup!$D$18:$D$22,MATCH(I367,Setup!$B$18:$B$22,0)),0))</f>
        <v>0</v>
      </c>
    </row>
    <row r="368" customFormat="false" ht="15" hidden="false" customHeight="false" outlineLevel="0" collapsed="false">
      <c r="P368" s="36" t="n">
        <f aca="false">IFERROR(INDEX(Setup!$I$27:$I$36,MATCH($C368,Setup!$B$27:$B$36,0)),0)</f>
        <v>0</v>
      </c>
      <c r="Q368" s="36" t="n">
        <f aca="false">IF(E368="",0,IFERROR(INDEX(Setup!$D$18:$D$22,MATCH(E368,Setup!$B$18:$B$22,0)),0))</f>
        <v>0</v>
      </c>
      <c r="R368" s="36" t="n">
        <f aca="false">IF(F368="",0,IFERROR(INDEX(Setup!$D$18:$D$22,MATCH(F368,Setup!$B$18:$B$22,0)),0))</f>
        <v>0</v>
      </c>
      <c r="S368" s="36" t="n">
        <f aca="false">IF(G368="",0,IFERROR(INDEX(Setup!$D$18:$D$22,MATCH(G368,Setup!$B$18:$B$22,0)),0))</f>
        <v>0</v>
      </c>
      <c r="T368" s="36" t="n">
        <f aca="false">IF(H368="",0,IFERROR(INDEX(Setup!$D$18:$D$22,MATCH(H368,Setup!$B$18:$B$22,0)),0))</f>
        <v>0</v>
      </c>
      <c r="U368" s="36" t="n">
        <f aca="false">IF(I368="",0,IFERROR(INDEX(Setup!$D$18:$D$22,MATCH(I368,Setup!$B$18:$B$22,0)),0))</f>
        <v>0</v>
      </c>
    </row>
    <row r="369" customFormat="false" ht="15" hidden="false" customHeight="false" outlineLevel="0" collapsed="false">
      <c r="P369" s="36" t="n">
        <f aca="false">IFERROR(INDEX(Setup!$I$27:$I$36,MATCH($C369,Setup!$B$27:$B$36,0)),0)</f>
        <v>0</v>
      </c>
      <c r="Q369" s="36" t="n">
        <f aca="false">IF(E369="",0,IFERROR(INDEX(Setup!$D$18:$D$22,MATCH(E369,Setup!$B$18:$B$22,0)),0))</f>
        <v>0</v>
      </c>
      <c r="R369" s="36" t="n">
        <f aca="false">IF(F369="",0,IFERROR(INDEX(Setup!$D$18:$D$22,MATCH(F369,Setup!$B$18:$B$22,0)),0))</f>
        <v>0</v>
      </c>
      <c r="S369" s="36" t="n">
        <f aca="false">IF(G369="",0,IFERROR(INDEX(Setup!$D$18:$D$22,MATCH(G369,Setup!$B$18:$B$22,0)),0))</f>
        <v>0</v>
      </c>
      <c r="T369" s="36" t="n">
        <f aca="false">IF(H369="",0,IFERROR(INDEX(Setup!$D$18:$D$22,MATCH(H369,Setup!$B$18:$B$22,0)),0))</f>
        <v>0</v>
      </c>
      <c r="U369" s="36" t="n">
        <f aca="false">IF(I369="",0,IFERROR(INDEX(Setup!$D$18:$D$22,MATCH(I369,Setup!$B$18:$B$22,0)),0))</f>
        <v>0</v>
      </c>
    </row>
    <row r="370" customFormat="false" ht="15" hidden="false" customHeight="false" outlineLevel="0" collapsed="false">
      <c r="P370" s="36" t="n">
        <f aca="false">IFERROR(INDEX(Setup!$I$27:$I$36,MATCH($C370,Setup!$B$27:$B$36,0)),0)</f>
        <v>0</v>
      </c>
      <c r="Q370" s="36" t="n">
        <f aca="false">IF(E370="",0,IFERROR(INDEX(Setup!$D$18:$D$22,MATCH(E370,Setup!$B$18:$B$22,0)),0))</f>
        <v>0</v>
      </c>
      <c r="R370" s="36" t="n">
        <f aca="false">IF(F370="",0,IFERROR(INDEX(Setup!$D$18:$D$22,MATCH(F370,Setup!$B$18:$B$22,0)),0))</f>
        <v>0</v>
      </c>
      <c r="S370" s="36" t="n">
        <f aca="false">IF(G370="",0,IFERROR(INDEX(Setup!$D$18:$D$22,MATCH(G370,Setup!$B$18:$B$22,0)),0))</f>
        <v>0</v>
      </c>
      <c r="T370" s="36" t="n">
        <f aca="false">IF(H370="",0,IFERROR(INDEX(Setup!$D$18:$D$22,MATCH(H370,Setup!$B$18:$B$22,0)),0))</f>
        <v>0</v>
      </c>
      <c r="U370" s="36" t="n">
        <f aca="false">IF(I370="",0,IFERROR(INDEX(Setup!$D$18:$D$22,MATCH(I370,Setup!$B$18:$B$22,0)),0))</f>
        <v>0</v>
      </c>
    </row>
    <row r="371" customFormat="false" ht="15" hidden="false" customHeight="false" outlineLevel="0" collapsed="false">
      <c r="P371" s="36" t="n">
        <f aca="false">IFERROR(INDEX(Setup!$I$27:$I$36,MATCH($C371,Setup!$B$27:$B$36,0)),0)</f>
        <v>0</v>
      </c>
      <c r="Q371" s="36" t="n">
        <f aca="false">IF(E371="",0,IFERROR(INDEX(Setup!$D$18:$D$22,MATCH(E371,Setup!$B$18:$B$22,0)),0))</f>
        <v>0</v>
      </c>
      <c r="R371" s="36" t="n">
        <f aca="false">IF(F371="",0,IFERROR(INDEX(Setup!$D$18:$D$22,MATCH(F371,Setup!$B$18:$B$22,0)),0))</f>
        <v>0</v>
      </c>
      <c r="S371" s="36" t="n">
        <f aca="false">IF(G371="",0,IFERROR(INDEX(Setup!$D$18:$D$22,MATCH(G371,Setup!$B$18:$B$22,0)),0))</f>
        <v>0</v>
      </c>
      <c r="T371" s="36" t="n">
        <f aca="false">IF(H371="",0,IFERROR(INDEX(Setup!$D$18:$D$22,MATCH(H371,Setup!$B$18:$B$22,0)),0))</f>
        <v>0</v>
      </c>
      <c r="U371" s="36" t="n">
        <f aca="false">IF(I371="",0,IFERROR(INDEX(Setup!$D$18:$D$22,MATCH(I371,Setup!$B$18:$B$22,0)),0))</f>
        <v>0</v>
      </c>
    </row>
    <row r="372" customFormat="false" ht="15" hidden="false" customHeight="false" outlineLevel="0" collapsed="false">
      <c r="P372" s="36" t="n">
        <f aca="false">IFERROR(INDEX(Setup!$I$27:$I$36,MATCH($C372,Setup!$B$27:$B$36,0)),0)</f>
        <v>0</v>
      </c>
      <c r="Q372" s="36" t="n">
        <f aca="false">IF(E372="",0,IFERROR(INDEX(Setup!$D$18:$D$22,MATCH(E372,Setup!$B$18:$B$22,0)),0))</f>
        <v>0</v>
      </c>
      <c r="R372" s="36" t="n">
        <f aca="false">IF(F372="",0,IFERROR(INDEX(Setup!$D$18:$D$22,MATCH(F372,Setup!$B$18:$B$22,0)),0))</f>
        <v>0</v>
      </c>
      <c r="S372" s="36" t="n">
        <f aca="false">IF(G372="",0,IFERROR(INDEX(Setup!$D$18:$D$22,MATCH(G372,Setup!$B$18:$B$22,0)),0))</f>
        <v>0</v>
      </c>
      <c r="T372" s="36" t="n">
        <f aca="false">IF(H372="",0,IFERROR(INDEX(Setup!$D$18:$D$22,MATCH(H372,Setup!$B$18:$B$22,0)),0))</f>
        <v>0</v>
      </c>
      <c r="U372" s="36" t="n">
        <f aca="false">IF(I372="",0,IFERROR(INDEX(Setup!$D$18:$D$22,MATCH(I372,Setup!$B$18:$B$22,0)),0))</f>
        <v>0</v>
      </c>
    </row>
    <row r="373" customFormat="false" ht="15" hidden="false" customHeight="false" outlineLevel="0" collapsed="false">
      <c r="P373" s="36" t="n">
        <f aca="false">IFERROR(INDEX(Setup!$I$27:$I$36,MATCH($C373,Setup!$B$27:$B$36,0)),0)</f>
        <v>0</v>
      </c>
      <c r="Q373" s="36" t="n">
        <f aca="false">IF(E373="",0,IFERROR(INDEX(Setup!$D$18:$D$22,MATCH(E373,Setup!$B$18:$B$22,0)),0))</f>
        <v>0</v>
      </c>
      <c r="R373" s="36" t="n">
        <f aca="false">IF(F373="",0,IFERROR(INDEX(Setup!$D$18:$D$22,MATCH(F373,Setup!$B$18:$B$22,0)),0))</f>
        <v>0</v>
      </c>
      <c r="S373" s="36" t="n">
        <f aca="false">IF(G373="",0,IFERROR(INDEX(Setup!$D$18:$D$22,MATCH(G373,Setup!$B$18:$B$22,0)),0))</f>
        <v>0</v>
      </c>
      <c r="T373" s="36" t="n">
        <f aca="false">IF(H373="",0,IFERROR(INDEX(Setup!$D$18:$D$22,MATCH(H373,Setup!$B$18:$B$22,0)),0))</f>
        <v>0</v>
      </c>
      <c r="U373" s="36" t="n">
        <f aca="false">IF(I373="",0,IFERROR(INDEX(Setup!$D$18:$D$22,MATCH(I373,Setup!$B$18:$B$22,0)),0))</f>
        <v>0</v>
      </c>
    </row>
    <row r="374" customFormat="false" ht="15" hidden="false" customHeight="false" outlineLevel="0" collapsed="false">
      <c r="P374" s="36" t="n">
        <f aca="false">IFERROR(INDEX(Setup!$I$27:$I$36,MATCH($C374,Setup!$B$27:$B$36,0)),0)</f>
        <v>0</v>
      </c>
      <c r="Q374" s="36" t="n">
        <f aca="false">IF(E374="",0,IFERROR(INDEX(Setup!$D$18:$D$22,MATCH(E374,Setup!$B$18:$B$22,0)),0))</f>
        <v>0</v>
      </c>
      <c r="R374" s="36" t="n">
        <f aca="false">IF(F374="",0,IFERROR(INDEX(Setup!$D$18:$D$22,MATCH(F374,Setup!$B$18:$B$22,0)),0))</f>
        <v>0</v>
      </c>
      <c r="S374" s="36" t="n">
        <f aca="false">IF(G374="",0,IFERROR(INDEX(Setup!$D$18:$D$22,MATCH(G374,Setup!$B$18:$B$22,0)),0))</f>
        <v>0</v>
      </c>
      <c r="T374" s="36" t="n">
        <f aca="false">IF(H374="",0,IFERROR(INDEX(Setup!$D$18:$D$22,MATCH(H374,Setup!$B$18:$B$22,0)),0))</f>
        <v>0</v>
      </c>
      <c r="U374" s="36" t="n">
        <f aca="false">IF(I374="",0,IFERROR(INDEX(Setup!$D$18:$D$22,MATCH(I374,Setup!$B$18:$B$22,0)),0))</f>
        <v>0</v>
      </c>
    </row>
    <row r="375" customFormat="false" ht="15" hidden="false" customHeight="false" outlineLevel="0" collapsed="false">
      <c r="P375" s="36" t="n">
        <f aca="false">IFERROR(INDEX(Setup!$I$27:$I$36,MATCH($C375,Setup!$B$27:$B$36,0)),0)</f>
        <v>0</v>
      </c>
      <c r="Q375" s="36" t="n">
        <f aca="false">IF(E375="",0,IFERROR(INDEX(Setup!$D$18:$D$22,MATCH(E375,Setup!$B$18:$B$22,0)),0))</f>
        <v>0</v>
      </c>
      <c r="R375" s="36" t="n">
        <f aca="false">IF(F375="",0,IFERROR(INDEX(Setup!$D$18:$D$22,MATCH(F375,Setup!$B$18:$B$22,0)),0))</f>
        <v>0</v>
      </c>
      <c r="S375" s="36" t="n">
        <f aca="false">IF(G375="",0,IFERROR(INDEX(Setup!$D$18:$D$22,MATCH(G375,Setup!$B$18:$B$22,0)),0))</f>
        <v>0</v>
      </c>
      <c r="T375" s="36" t="n">
        <f aca="false">IF(H375="",0,IFERROR(INDEX(Setup!$D$18:$D$22,MATCH(H375,Setup!$B$18:$B$22,0)),0))</f>
        <v>0</v>
      </c>
      <c r="U375" s="36" t="n">
        <f aca="false">IF(I375="",0,IFERROR(INDEX(Setup!$D$18:$D$22,MATCH(I375,Setup!$B$18:$B$22,0)),0))</f>
        <v>0</v>
      </c>
    </row>
    <row r="376" customFormat="false" ht="15" hidden="false" customHeight="false" outlineLevel="0" collapsed="false">
      <c r="P376" s="36" t="n">
        <f aca="false">IFERROR(INDEX(Setup!$I$27:$I$36,MATCH($C376,Setup!$B$27:$B$36,0)),0)</f>
        <v>0</v>
      </c>
      <c r="Q376" s="36" t="n">
        <f aca="false">IF(E376="",0,IFERROR(INDEX(Setup!$D$18:$D$22,MATCH(E376,Setup!$B$18:$B$22,0)),0))</f>
        <v>0</v>
      </c>
      <c r="R376" s="36" t="n">
        <f aca="false">IF(F376="",0,IFERROR(INDEX(Setup!$D$18:$D$22,MATCH(F376,Setup!$B$18:$B$22,0)),0))</f>
        <v>0</v>
      </c>
      <c r="S376" s="36" t="n">
        <f aca="false">IF(G376="",0,IFERROR(INDEX(Setup!$D$18:$D$22,MATCH(G376,Setup!$B$18:$B$22,0)),0))</f>
        <v>0</v>
      </c>
      <c r="T376" s="36" t="n">
        <f aca="false">IF(H376="",0,IFERROR(INDEX(Setup!$D$18:$D$22,MATCH(H376,Setup!$B$18:$B$22,0)),0))</f>
        <v>0</v>
      </c>
      <c r="U376" s="36" t="n">
        <f aca="false">IF(I376="",0,IFERROR(INDEX(Setup!$D$18:$D$22,MATCH(I376,Setup!$B$18:$B$22,0)),0))</f>
        <v>0</v>
      </c>
    </row>
    <row r="377" customFormat="false" ht="15" hidden="false" customHeight="false" outlineLevel="0" collapsed="false">
      <c r="P377" s="36" t="n">
        <f aca="false">IFERROR(INDEX(Setup!$I$27:$I$36,MATCH($C377,Setup!$B$27:$B$36,0)),0)</f>
        <v>0</v>
      </c>
      <c r="Q377" s="36" t="n">
        <f aca="false">IF(E377="",0,IFERROR(INDEX(Setup!$D$18:$D$22,MATCH(E377,Setup!$B$18:$B$22,0)),0))</f>
        <v>0</v>
      </c>
      <c r="R377" s="36" t="n">
        <f aca="false">IF(F377="",0,IFERROR(INDEX(Setup!$D$18:$D$22,MATCH(F377,Setup!$B$18:$B$22,0)),0))</f>
        <v>0</v>
      </c>
      <c r="S377" s="36" t="n">
        <f aca="false">IF(G377="",0,IFERROR(INDEX(Setup!$D$18:$D$22,MATCH(G377,Setup!$B$18:$B$22,0)),0))</f>
        <v>0</v>
      </c>
      <c r="T377" s="36" t="n">
        <f aca="false">IF(H377="",0,IFERROR(INDEX(Setup!$D$18:$D$22,MATCH(H377,Setup!$B$18:$B$22,0)),0))</f>
        <v>0</v>
      </c>
      <c r="U377" s="36" t="n">
        <f aca="false">IF(I377="",0,IFERROR(INDEX(Setup!$D$18:$D$22,MATCH(I377,Setup!$B$18:$B$22,0)),0))</f>
        <v>0</v>
      </c>
    </row>
    <row r="378" customFormat="false" ht="15" hidden="false" customHeight="false" outlineLevel="0" collapsed="false">
      <c r="P378" s="36" t="n">
        <f aca="false">IFERROR(INDEX(Setup!$I$27:$I$36,MATCH($C378,Setup!$B$27:$B$36,0)),0)</f>
        <v>0</v>
      </c>
      <c r="Q378" s="36" t="n">
        <f aca="false">IF(E378="",0,IFERROR(INDEX(Setup!$D$18:$D$22,MATCH(E378,Setup!$B$18:$B$22,0)),0))</f>
        <v>0</v>
      </c>
      <c r="R378" s="36" t="n">
        <f aca="false">IF(F378="",0,IFERROR(INDEX(Setup!$D$18:$D$22,MATCH(F378,Setup!$B$18:$B$22,0)),0))</f>
        <v>0</v>
      </c>
      <c r="S378" s="36" t="n">
        <f aca="false">IF(G378="",0,IFERROR(INDEX(Setup!$D$18:$D$22,MATCH(G378,Setup!$B$18:$B$22,0)),0))</f>
        <v>0</v>
      </c>
      <c r="T378" s="36" t="n">
        <f aca="false">IF(H378="",0,IFERROR(INDEX(Setup!$D$18:$D$22,MATCH(H378,Setup!$B$18:$B$22,0)),0))</f>
        <v>0</v>
      </c>
      <c r="U378" s="36" t="n">
        <f aca="false">IF(I378="",0,IFERROR(INDEX(Setup!$D$18:$D$22,MATCH(I378,Setup!$B$18:$B$22,0)),0))</f>
        <v>0</v>
      </c>
    </row>
    <row r="379" customFormat="false" ht="15" hidden="false" customHeight="false" outlineLevel="0" collapsed="false">
      <c r="P379" s="36" t="n">
        <f aca="false">IFERROR(INDEX(Setup!$I$27:$I$36,MATCH($C379,Setup!$B$27:$B$36,0)),0)</f>
        <v>0</v>
      </c>
      <c r="Q379" s="36" t="n">
        <f aca="false">IF(E379="",0,IFERROR(INDEX(Setup!$D$18:$D$22,MATCH(E379,Setup!$B$18:$B$22,0)),0))</f>
        <v>0</v>
      </c>
      <c r="R379" s="36" t="n">
        <f aca="false">IF(F379="",0,IFERROR(INDEX(Setup!$D$18:$D$22,MATCH(F379,Setup!$B$18:$B$22,0)),0))</f>
        <v>0</v>
      </c>
      <c r="S379" s="36" t="n">
        <f aca="false">IF(G379="",0,IFERROR(INDEX(Setup!$D$18:$D$22,MATCH(G379,Setup!$B$18:$B$22,0)),0))</f>
        <v>0</v>
      </c>
      <c r="T379" s="36" t="n">
        <f aca="false">IF(H379="",0,IFERROR(INDEX(Setup!$D$18:$D$22,MATCH(H379,Setup!$B$18:$B$22,0)),0))</f>
        <v>0</v>
      </c>
      <c r="U379" s="36" t="n">
        <f aca="false">IF(I379="",0,IFERROR(INDEX(Setup!$D$18:$D$22,MATCH(I379,Setup!$B$18:$B$22,0)),0))</f>
        <v>0</v>
      </c>
    </row>
    <row r="380" customFormat="false" ht="15" hidden="false" customHeight="false" outlineLevel="0" collapsed="false">
      <c r="P380" s="36" t="n">
        <f aca="false">IFERROR(INDEX(Setup!$I$27:$I$36,MATCH($C380,Setup!$B$27:$B$36,0)),0)</f>
        <v>0</v>
      </c>
      <c r="Q380" s="36" t="n">
        <f aca="false">IF(E380="",0,IFERROR(INDEX(Setup!$D$18:$D$22,MATCH(E380,Setup!$B$18:$B$22,0)),0))</f>
        <v>0</v>
      </c>
      <c r="R380" s="36" t="n">
        <f aca="false">IF(F380="",0,IFERROR(INDEX(Setup!$D$18:$D$22,MATCH(F380,Setup!$B$18:$B$22,0)),0))</f>
        <v>0</v>
      </c>
      <c r="S380" s="36" t="n">
        <f aca="false">IF(G380="",0,IFERROR(INDEX(Setup!$D$18:$D$22,MATCH(G380,Setup!$B$18:$B$22,0)),0))</f>
        <v>0</v>
      </c>
      <c r="T380" s="36" t="n">
        <f aca="false">IF(H380="",0,IFERROR(INDEX(Setup!$D$18:$D$22,MATCH(H380,Setup!$B$18:$B$22,0)),0))</f>
        <v>0</v>
      </c>
      <c r="U380" s="36" t="n">
        <f aca="false">IF(I380="",0,IFERROR(INDEX(Setup!$D$18:$D$22,MATCH(I380,Setup!$B$18:$B$22,0)),0))</f>
        <v>0</v>
      </c>
    </row>
    <row r="381" customFormat="false" ht="15" hidden="false" customHeight="false" outlineLevel="0" collapsed="false">
      <c r="P381" s="36" t="n">
        <f aca="false">IFERROR(INDEX(Setup!$I$27:$I$36,MATCH($C381,Setup!$B$27:$B$36,0)),0)</f>
        <v>0</v>
      </c>
      <c r="Q381" s="36" t="n">
        <f aca="false">IF(E381="",0,IFERROR(INDEX(Setup!$D$18:$D$22,MATCH(E381,Setup!$B$18:$B$22,0)),0))</f>
        <v>0</v>
      </c>
      <c r="R381" s="36" t="n">
        <f aca="false">IF(F381="",0,IFERROR(INDEX(Setup!$D$18:$D$22,MATCH(F381,Setup!$B$18:$B$22,0)),0))</f>
        <v>0</v>
      </c>
      <c r="S381" s="36" t="n">
        <f aca="false">IF(G381="",0,IFERROR(INDEX(Setup!$D$18:$D$22,MATCH(G381,Setup!$B$18:$B$22,0)),0))</f>
        <v>0</v>
      </c>
      <c r="T381" s="36" t="n">
        <f aca="false">IF(H381="",0,IFERROR(INDEX(Setup!$D$18:$D$22,MATCH(H381,Setup!$B$18:$B$22,0)),0))</f>
        <v>0</v>
      </c>
      <c r="U381" s="36" t="n">
        <f aca="false">IF(I381="",0,IFERROR(INDEX(Setup!$D$18:$D$22,MATCH(I381,Setup!$B$18:$B$22,0)),0))</f>
        <v>0</v>
      </c>
    </row>
    <row r="382" customFormat="false" ht="15" hidden="false" customHeight="false" outlineLevel="0" collapsed="false">
      <c r="P382" s="36" t="n">
        <f aca="false">IFERROR(INDEX(Setup!$I$27:$I$36,MATCH($C382,Setup!$B$27:$B$36,0)),0)</f>
        <v>0</v>
      </c>
      <c r="Q382" s="36" t="n">
        <f aca="false">IF(E382="",0,IFERROR(INDEX(Setup!$D$18:$D$22,MATCH(E382,Setup!$B$18:$B$22,0)),0))</f>
        <v>0</v>
      </c>
      <c r="R382" s="36" t="n">
        <f aca="false">IF(F382="",0,IFERROR(INDEX(Setup!$D$18:$D$22,MATCH(F382,Setup!$B$18:$B$22,0)),0))</f>
        <v>0</v>
      </c>
      <c r="S382" s="36" t="n">
        <f aca="false">IF(G382="",0,IFERROR(INDEX(Setup!$D$18:$D$22,MATCH(G382,Setup!$B$18:$B$22,0)),0))</f>
        <v>0</v>
      </c>
      <c r="T382" s="36" t="n">
        <f aca="false">IF(H382="",0,IFERROR(INDEX(Setup!$D$18:$D$22,MATCH(H382,Setup!$B$18:$B$22,0)),0))</f>
        <v>0</v>
      </c>
      <c r="U382" s="36" t="n">
        <f aca="false">IF(I382="",0,IFERROR(INDEX(Setup!$D$18:$D$22,MATCH(I382,Setup!$B$18:$B$22,0)),0))</f>
        <v>0</v>
      </c>
    </row>
    <row r="383" customFormat="false" ht="15" hidden="false" customHeight="false" outlineLevel="0" collapsed="false">
      <c r="P383" s="36" t="n">
        <f aca="false">IFERROR(INDEX(Setup!$I$27:$I$36,MATCH($C383,Setup!$B$27:$B$36,0)),0)</f>
        <v>0</v>
      </c>
      <c r="Q383" s="36" t="n">
        <f aca="false">IF(E383="",0,IFERROR(INDEX(Setup!$D$18:$D$22,MATCH(E383,Setup!$B$18:$B$22,0)),0))</f>
        <v>0</v>
      </c>
      <c r="R383" s="36" t="n">
        <f aca="false">IF(F383="",0,IFERROR(INDEX(Setup!$D$18:$D$22,MATCH(F383,Setup!$B$18:$B$22,0)),0))</f>
        <v>0</v>
      </c>
      <c r="S383" s="36" t="n">
        <f aca="false">IF(G383="",0,IFERROR(INDEX(Setup!$D$18:$D$22,MATCH(G383,Setup!$B$18:$B$22,0)),0))</f>
        <v>0</v>
      </c>
      <c r="T383" s="36" t="n">
        <f aca="false">IF(H383="",0,IFERROR(INDEX(Setup!$D$18:$D$22,MATCH(H383,Setup!$B$18:$B$22,0)),0))</f>
        <v>0</v>
      </c>
      <c r="U383" s="36" t="n">
        <f aca="false">IF(I383="",0,IFERROR(INDEX(Setup!$D$18:$D$22,MATCH(I383,Setup!$B$18:$B$22,0)),0))</f>
        <v>0</v>
      </c>
    </row>
    <row r="384" customFormat="false" ht="15" hidden="false" customHeight="false" outlineLevel="0" collapsed="false">
      <c r="P384" s="36" t="n">
        <f aca="false">IFERROR(INDEX(Setup!$I$27:$I$36,MATCH($C384,Setup!$B$27:$B$36,0)),0)</f>
        <v>0</v>
      </c>
      <c r="Q384" s="36" t="n">
        <f aca="false">IF(E384="",0,IFERROR(INDEX(Setup!$D$18:$D$22,MATCH(E384,Setup!$B$18:$B$22,0)),0))</f>
        <v>0</v>
      </c>
      <c r="R384" s="36" t="n">
        <f aca="false">IF(F384="",0,IFERROR(INDEX(Setup!$D$18:$D$22,MATCH(F384,Setup!$B$18:$B$22,0)),0))</f>
        <v>0</v>
      </c>
      <c r="S384" s="36" t="n">
        <f aca="false">IF(G384="",0,IFERROR(INDEX(Setup!$D$18:$D$22,MATCH(G384,Setup!$B$18:$B$22,0)),0))</f>
        <v>0</v>
      </c>
      <c r="T384" s="36" t="n">
        <f aca="false">IF(H384="",0,IFERROR(INDEX(Setup!$D$18:$D$22,MATCH(H384,Setup!$B$18:$B$22,0)),0))</f>
        <v>0</v>
      </c>
      <c r="U384" s="36" t="n">
        <f aca="false">IF(I384="",0,IFERROR(INDEX(Setup!$D$18:$D$22,MATCH(I384,Setup!$B$18:$B$22,0)),0))</f>
        <v>0</v>
      </c>
    </row>
    <row r="385" customFormat="false" ht="15" hidden="false" customHeight="false" outlineLevel="0" collapsed="false">
      <c r="P385" s="36" t="n">
        <f aca="false">IFERROR(INDEX(Setup!$I$27:$I$36,MATCH($C385,Setup!$B$27:$B$36,0)),0)</f>
        <v>0</v>
      </c>
      <c r="Q385" s="36" t="n">
        <f aca="false">IF(E385="",0,IFERROR(INDEX(Setup!$D$18:$D$22,MATCH(E385,Setup!$B$18:$B$22,0)),0))</f>
        <v>0</v>
      </c>
      <c r="R385" s="36" t="n">
        <f aca="false">IF(F385="",0,IFERROR(INDEX(Setup!$D$18:$D$22,MATCH(F385,Setup!$B$18:$B$22,0)),0))</f>
        <v>0</v>
      </c>
      <c r="S385" s="36" t="n">
        <f aca="false">IF(G385="",0,IFERROR(INDEX(Setup!$D$18:$D$22,MATCH(G385,Setup!$B$18:$B$22,0)),0))</f>
        <v>0</v>
      </c>
      <c r="T385" s="36" t="n">
        <f aca="false">IF(H385="",0,IFERROR(INDEX(Setup!$D$18:$D$22,MATCH(H385,Setup!$B$18:$B$22,0)),0))</f>
        <v>0</v>
      </c>
      <c r="U385" s="36" t="n">
        <f aca="false">IF(I385="",0,IFERROR(INDEX(Setup!$D$18:$D$22,MATCH(I385,Setup!$B$18:$B$22,0)),0))</f>
        <v>0</v>
      </c>
    </row>
    <row r="386" customFormat="false" ht="15" hidden="false" customHeight="false" outlineLevel="0" collapsed="false">
      <c r="P386" s="36" t="n">
        <f aca="false">IFERROR(INDEX(Setup!$I$27:$I$36,MATCH($C386,Setup!$B$27:$B$36,0)),0)</f>
        <v>0</v>
      </c>
      <c r="Q386" s="36" t="n">
        <f aca="false">IF(E386="",0,IFERROR(INDEX(Setup!$D$18:$D$22,MATCH(E386,Setup!$B$18:$B$22,0)),0))</f>
        <v>0</v>
      </c>
      <c r="R386" s="36" t="n">
        <f aca="false">IF(F386="",0,IFERROR(INDEX(Setup!$D$18:$D$22,MATCH(F386,Setup!$B$18:$B$22,0)),0))</f>
        <v>0</v>
      </c>
      <c r="S386" s="36" t="n">
        <f aca="false">IF(G386="",0,IFERROR(INDEX(Setup!$D$18:$D$22,MATCH(G386,Setup!$B$18:$B$22,0)),0))</f>
        <v>0</v>
      </c>
      <c r="T386" s="36" t="n">
        <f aca="false">IF(H386="",0,IFERROR(INDEX(Setup!$D$18:$D$22,MATCH(H386,Setup!$B$18:$B$22,0)),0))</f>
        <v>0</v>
      </c>
      <c r="U386" s="36" t="n">
        <f aca="false">IF(I386="",0,IFERROR(INDEX(Setup!$D$18:$D$22,MATCH(I386,Setup!$B$18:$B$22,0)),0))</f>
        <v>0</v>
      </c>
    </row>
    <row r="387" customFormat="false" ht="15" hidden="false" customHeight="false" outlineLevel="0" collapsed="false">
      <c r="P387" s="36" t="n">
        <f aca="false">IFERROR(INDEX(Setup!$I$27:$I$36,MATCH($C387,Setup!$B$27:$B$36,0)),0)</f>
        <v>0</v>
      </c>
      <c r="Q387" s="36" t="n">
        <f aca="false">IF(E387="",0,IFERROR(INDEX(Setup!$D$18:$D$22,MATCH(E387,Setup!$B$18:$B$22,0)),0))</f>
        <v>0</v>
      </c>
      <c r="R387" s="36" t="n">
        <f aca="false">IF(F387="",0,IFERROR(INDEX(Setup!$D$18:$D$22,MATCH(F387,Setup!$B$18:$B$22,0)),0))</f>
        <v>0</v>
      </c>
      <c r="S387" s="36" t="n">
        <f aca="false">IF(G387="",0,IFERROR(INDEX(Setup!$D$18:$D$22,MATCH(G387,Setup!$B$18:$B$22,0)),0))</f>
        <v>0</v>
      </c>
      <c r="T387" s="36" t="n">
        <f aca="false">IF(H387="",0,IFERROR(INDEX(Setup!$D$18:$D$22,MATCH(H387,Setup!$B$18:$B$22,0)),0))</f>
        <v>0</v>
      </c>
      <c r="U387" s="36" t="n">
        <f aca="false">IF(I387="",0,IFERROR(INDEX(Setup!$D$18:$D$22,MATCH(I387,Setup!$B$18:$B$22,0)),0))</f>
        <v>0</v>
      </c>
    </row>
    <row r="388" customFormat="false" ht="15" hidden="false" customHeight="false" outlineLevel="0" collapsed="false">
      <c r="P388" s="36" t="n">
        <f aca="false">IFERROR(INDEX(Setup!$I$27:$I$36,MATCH($C388,Setup!$B$27:$B$36,0)),0)</f>
        <v>0</v>
      </c>
      <c r="Q388" s="36" t="n">
        <f aca="false">IF(E388="",0,IFERROR(INDEX(Setup!$D$18:$D$22,MATCH(E388,Setup!$B$18:$B$22,0)),0))</f>
        <v>0</v>
      </c>
      <c r="R388" s="36" t="n">
        <f aca="false">IF(F388="",0,IFERROR(INDEX(Setup!$D$18:$D$22,MATCH(F388,Setup!$B$18:$B$22,0)),0))</f>
        <v>0</v>
      </c>
      <c r="S388" s="36" t="n">
        <f aca="false">IF(G388="",0,IFERROR(INDEX(Setup!$D$18:$D$22,MATCH(G388,Setup!$B$18:$B$22,0)),0))</f>
        <v>0</v>
      </c>
      <c r="T388" s="36" t="n">
        <f aca="false">IF(H388="",0,IFERROR(INDEX(Setup!$D$18:$D$22,MATCH(H388,Setup!$B$18:$B$22,0)),0))</f>
        <v>0</v>
      </c>
      <c r="U388" s="36" t="n">
        <f aca="false">IF(I388="",0,IFERROR(INDEX(Setup!$D$18:$D$22,MATCH(I388,Setup!$B$18:$B$22,0)),0))</f>
        <v>0</v>
      </c>
    </row>
    <row r="389" customFormat="false" ht="15" hidden="false" customHeight="false" outlineLevel="0" collapsed="false">
      <c r="P389" s="36" t="n">
        <f aca="false">IFERROR(INDEX(Setup!$I$27:$I$36,MATCH($C389,Setup!$B$27:$B$36,0)),0)</f>
        <v>0</v>
      </c>
      <c r="Q389" s="36" t="n">
        <f aca="false">IF(E389="",0,IFERROR(INDEX(Setup!$D$18:$D$22,MATCH(E389,Setup!$B$18:$B$22,0)),0))</f>
        <v>0</v>
      </c>
      <c r="R389" s="36" t="n">
        <f aca="false">IF(F389="",0,IFERROR(INDEX(Setup!$D$18:$D$22,MATCH(F389,Setup!$B$18:$B$22,0)),0))</f>
        <v>0</v>
      </c>
      <c r="S389" s="36" t="n">
        <f aca="false">IF(G389="",0,IFERROR(INDEX(Setup!$D$18:$D$22,MATCH(G389,Setup!$B$18:$B$22,0)),0))</f>
        <v>0</v>
      </c>
      <c r="T389" s="36" t="n">
        <f aca="false">IF(H389="",0,IFERROR(INDEX(Setup!$D$18:$D$22,MATCH(H389,Setup!$B$18:$B$22,0)),0))</f>
        <v>0</v>
      </c>
      <c r="U389" s="36" t="n">
        <f aca="false">IF(I389="",0,IFERROR(INDEX(Setup!$D$18:$D$22,MATCH(I389,Setup!$B$18:$B$22,0)),0))</f>
        <v>0</v>
      </c>
    </row>
    <row r="390" customFormat="false" ht="15" hidden="false" customHeight="false" outlineLevel="0" collapsed="false">
      <c r="P390" s="36" t="n">
        <f aca="false">IFERROR(INDEX(Setup!$I$27:$I$36,MATCH($C390,Setup!$B$27:$B$36,0)),0)</f>
        <v>0</v>
      </c>
      <c r="Q390" s="36" t="n">
        <f aca="false">IF(E390="",0,IFERROR(INDEX(Setup!$D$18:$D$22,MATCH(E390,Setup!$B$18:$B$22,0)),0))</f>
        <v>0</v>
      </c>
      <c r="R390" s="36" t="n">
        <f aca="false">IF(F390="",0,IFERROR(INDEX(Setup!$D$18:$D$22,MATCH(F390,Setup!$B$18:$B$22,0)),0))</f>
        <v>0</v>
      </c>
      <c r="S390" s="36" t="n">
        <f aca="false">IF(G390="",0,IFERROR(INDEX(Setup!$D$18:$D$22,MATCH(G390,Setup!$B$18:$B$22,0)),0))</f>
        <v>0</v>
      </c>
      <c r="T390" s="36" t="n">
        <f aca="false">IF(H390="",0,IFERROR(INDEX(Setup!$D$18:$D$22,MATCH(H390,Setup!$B$18:$B$22,0)),0))</f>
        <v>0</v>
      </c>
      <c r="U390" s="36" t="n">
        <f aca="false">IF(I390="",0,IFERROR(INDEX(Setup!$D$18:$D$22,MATCH(I390,Setup!$B$18:$B$22,0)),0))</f>
        <v>0</v>
      </c>
    </row>
    <row r="391" customFormat="false" ht="15" hidden="false" customHeight="false" outlineLevel="0" collapsed="false">
      <c r="P391" s="36" t="n">
        <f aca="false">IFERROR(INDEX(Setup!$I$27:$I$36,MATCH($C391,Setup!$B$27:$B$36,0)),0)</f>
        <v>0</v>
      </c>
      <c r="Q391" s="36" t="n">
        <f aca="false">IF(E391="",0,IFERROR(INDEX(Setup!$D$18:$D$22,MATCH(E391,Setup!$B$18:$B$22,0)),0))</f>
        <v>0</v>
      </c>
      <c r="R391" s="36" t="n">
        <f aca="false">IF(F391="",0,IFERROR(INDEX(Setup!$D$18:$D$22,MATCH(F391,Setup!$B$18:$B$22,0)),0))</f>
        <v>0</v>
      </c>
      <c r="S391" s="36" t="n">
        <f aca="false">IF(G391="",0,IFERROR(INDEX(Setup!$D$18:$D$22,MATCH(G391,Setup!$B$18:$B$22,0)),0))</f>
        <v>0</v>
      </c>
      <c r="T391" s="36" t="n">
        <f aca="false">IF(H391="",0,IFERROR(INDEX(Setup!$D$18:$D$22,MATCH(H391,Setup!$B$18:$B$22,0)),0))</f>
        <v>0</v>
      </c>
      <c r="U391" s="36" t="n">
        <f aca="false">IF(I391="",0,IFERROR(INDEX(Setup!$D$18:$D$22,MATCH(I391,Setup!$B$18:$B$22,0)),0))</f>
        <v>0</v>
      </c>
    </row>
    <row r="392" customFormat="false" ht="15" hidden="false" customHeight="false" outlineLevel="0" collapsed="false">
      <c r="P392" s="36" t="n">
        <f aca="false">IFERROR(INDEX(Setup!$I$27:$I$36,MATCH($C392,Setup!$B$27:$B$36,0)),0)</f>
        <v>0</v>
      </c>
      <c r="Q392" s="36" t="n">
        <f aca="false">IF(E392="",0,IFERROR(INDEX(Setup!$D$18:$D$22,MATCH(E392,Setup!$B$18:$B$22,0)),0))</f>
        <v>0</v>
      </c>
      <c r="R392" s="36" t="n">
        <f aca="false">IF(F392="",0,IFERROR(INDEX(Setup!$D$18:$D$22,MATCH(F392,Setup!$B$18:$B$22,0)),0))</f>
        <v>0</v>
      </c>
      <c r="S392" s="36" t="n">
        <f aca="false">IF(G392="",0,IFERROR(INDEX(Setup!$D$18:$D$22,MATCH(G392,Setup!$B$18:$B$22,0)),0))</f>
        <v>0</v>
      </c>
      <c r="T392" s="36" t="n">
        <f aca="false">IF(H392="",0,IFERROR(INDEX(Setup!$D$18:$D$22,MATCH(H392,Setup!$B$18:$B$22,0)),0))</f>
        <v>0</v>
      </c>
      <c r="U392" s="36" t="n">
        <f aca="false">IF(I392="",0,IFERROR(INDEX(Setup!$D$18:$D$22,MATCH(I392,Setup!$B$18:$B$22,0)),0))</f>
        <v>0</v>
      </c>
    </row>
    <row r="393" customFormat="false" ht="15" hidden="false" customHeight="false" outlineLevel="0" collapsed="false">
      <c r="P393" s="36" t="n">
        <f aca="false">IFERROR(INDEX(Setup!$I$27:$I$36,MATCH($C393,Setup!$B$27:$B$36,0)),0)</f>
        <v>0</v>
      </c>
      <c r="Q393" s="36" t="n">
        <f aca="false">IF(E393="",0,IFERROR(INDEX(Setup!$D$18:$D$22,MATCH(E393,Setup!$B$18:$B$22,0)),0))</f>
        <v>0</v>
      </c>
      <c r="R393" s="36" t="n">
        <f aca="false">IF(F393="",0,IFERROR(INDEX(Setup!$D$18:$D$22,MATCH(F393,Setup!$B$18:$B$22,0)),0))</f>
        <v>0</v>
      </c>
      <c r="S393" s="36" t="n">
        <f aca="false">IF(G393="",0,IFERROR(INDEX(Setup!$D$18:$D$22,MATCH(G393,Setup!$B$18:$B$22,0)),0))</f>
        <v>0</v>
      </c>
      <c r="T393" s="36" t="n">
        <f aca="false">IF(H393="",0,IFERROR(INDEX(Setup!$D$18:$D$22,MATCH(H393,Setup!$B$18:$B$22,0)),0))</f>
        <v>0</v>
      </c>
      <c r="U393" s="36" t="n">
        <f aca="false">IF(I393="",0,IFERROR(INDEX(Setup!$D$18:$D$22,MATCH(I393,Setup!$B$18:$B$22,0)),0))</f>
        <v>0</v>
      </c>
    </row>
    <row r="394" customFormat="false" ht="15" hidden="false" customHeight="false" outlineLevel="0" collapsed="false">
      <c r="P394" s="36" t="n">
        <f aca="false">IFERROR(INDEX(Setup!$I$27:$I$36,MATCH($C394,Setup!$B$27:$B$36,0)),0)</f>
        <v>0</v>
      </c>
      <c r="Q394" s="36" t="n">
        <f aca="false">IF(E394="",0,IFERROR(INDEX(Setup!$D$18:$D$22,MATCH(E394,Setup!$B$18:$B$22,0)),0))</f>
        <v>0</v>
      </c>
      <c r="R394" s="36" t="n">
        <f aca="false">IF(F394="",0,IFERROR(INDEX(Setup!$D$18:$D$22,MATCH(F394,Setup!$B$18:$B$22,0)),0))</f>
        <v>0</v>
      </c>
      <c r="S394" s="36" t="n">
        <f aca="false">IF(G394="",0,IFERROR(INDEX(Setup!$D$18:$D$22,MATCH(G394,Setup!$B$18:$B$22,0)),0))</f>
        <v>0</v>
      </c>
      <c r="T394" s="36" t="n">
        <f aca="false">IF(H394="",0,IFERROR(INDEX(Setup!$D$18:$D$22,MATCH(H394,Setup!$B$18:$B$22,0)),0))</f>
        <v>0</v>
      </c>
      <c r="U394" s="36" t="n">
        <f aca="false">IF(I394="",0,IFERROR(INDEX(Setup!$D$18:$D$22,MATCH(I394,Setup!$B$18:$B$22,0)),0))</f>
        <v>0</v>
      </c>
    </row>
    <row r="395" customFormat="false" ht="15" hidden="false" customHeight="false" outlineLevel="0" collapsed="false">
      <c r="P395" s="36" t="n">
        <f aca="false">IFERROR(INDEX(Setup!$I$27:$I$36,MATCH($C395,Setup!$B$27:$B$36,0)),0)</f>
        <v>0</v>
      </c>
      <c r="Q395" s="36" t="n">
        <f aca="false">IF(E395="",0,IFERROR(INDEX(Setup!$D$18:$D$22,MATCH(E395,Setup!$B$18:$B$22,0)),0))</f>
        <v>0</v>
      </c>
      <c r="R395" s="36" t="n">
        <f aca="false">IF(F395="",0,IFERROR(INDEX(Setup!$D$18:$D$22,MATCH(F395,Setup!$B$18:$B$22,0)),0))</f>
        <v>0</v>
      </c>
      <c r="S395" s="36" t="n">
        <f aca="false">IF(G395="",0,IFERROR(INDEX(Setup!$D$18:$D$22,MATCH(G395,Setup!$B$18:$B$22,0)),0))</f>
        <v>0</v>
      </c>
      <c r="T395" s="36" t="n">
        <f aca="false">IF(H395="",0,IFERROR(INDEX(Setup!$D$18:$D$22,MATCH(H395,Setup!$B$18:$B$22,0)),0))</f>
        <v>0</v>
      </c>
      <c r="U395" s="36" t="n">
        <f aca="false">IF(I395="",0,IFERROR(INDEX(Setup!$D$18:$D$22,MATCH(I395,Setup!$B$18:$B$22,0)),0))</f>
        <v>0</v>
      </c>
    </row>
    <row r="396" customFormat="false" ht="15" hidden="false" customHeight="false" outlineLevel="0" collapsed="false">
      <c r="P396" s="36" t="n">
        <f aca="false">IFERROR(INDEX(Setup!$I$27:$I$36,MATCH($C396,Setup!$B$27:$B$36,0)),0)</f>
        <v>0</v>
      </c>
      <c r="Q396" s="36" t="n">
        <f aca="false">IF(E396="",0,IFERROR(INDEX(Setup!$D$18:$D$22,MATCH(E396,Setup!$B$18:$B$22,0)),0))</f>
        <v>0</v>
      </c>
      <c r="R396" s="36" t="n">
        <f aca="false">IF(F396="",0,IFERROR(INDEX(Setup!$D$18:$D$22,MATCH(F396,Setup!$B$18:$B$22,0)),0))</f>
        <v>0</v>
      </c>
      <c r="S396" s="36" t="n">
        <f aca="false">IF(G396="",0,IFERROR(INDEX(Setup!$D$18:$D$22,MATCH(G396,Setup!$B$18:$B$22,0)),0))</f>
        <v>0</v>
      </c>
      <c r="T396" s="36" t="n">
        <f aca="false">IF(H396="",0,IFERROR(INDEX(Setup!$D$18:$D$22,MATCH(H396,Setup!$B$18:$B$22,0)),0))</f>
        <v>0</v>
      </c>
      <c r="U396" s="36" t="n">
        <f aca="false">IF(I396="",0,IFERROR(INDEX(Setup!$D$18:$D$22,MATCH(I396,Setup!$B$18:$B$22,0)),0))</f>
        <v>0</v>
      </c>
    </row>
    <row r="397" customFormat="false" ht="15" hidden="false" customHeight="false" outlineLevel="0" collapsed="false">
      <c r="P397" s="36" t="n">
        <f aca="false">IFERROR(INDEX(Setup!$I$27:$I$36,MATCH($C397,Setup!$B$27:$B$36,0)),0)</f>
        <v>0</v>
      </c>
      <c r="Q397" s="36" t="n">
        <f aca="false">IF(E397="",0,IFERROR(INDEX(Setup!$D$18:$D$22,MATCH(E397,Setup!$B$18:$B$22,0)),0))</f>
        <v>0</v>
      </c>
      <c r="R397" s="36" t="n">
        <f aca="false">IF(F397="",0,IFERROR(INDEX(Setup!$D$18:$D$22,MATCH(F397,Setup!$B$18:$B$22,0)),0))</f>
        <v>0</v>
      </c>
      <c r="S397" s="36" t="n">
        <f aca="false">IF(G397="",0,IFERROR(INDEX(Setup!$D$18:$D$22,MATCH(G397,Setup!$B$18:$B$22,0)),0))</f>
        <v>0</v>
      </c>
      <c r="T397" s="36" t="n">
        <f aca="false">IF(H397="",0,IFERROR(INDEX(Setup!$D$18:$D$22,MATCH(H397,Setup!$B$18:$B$22,0)),0))</f>
        <v>0</v>
      </c>
      <c r="U397" s="36" t="n">
        <f aca="false">IF(I397="",0,IFERROR(INDEX(Setup!$D$18:$D$22,MATCH(I397,Setup!$B$18:$B$22,0)),0))</f>
        <v>0</v>
      </c>
    </row>
    <row r="398" customFormat="false" ht="15" hidden="false" customHeight="false" outlineLevel="0" collapsed="false">
      <c r="P398" s="36" t="n">
        <f aca="false">IFERROR(INDEX(Setup!$I$27:$I$36,MATCH($C398,Setup!$B$27:$B$36,0)),0)</f>
        <v>0</v>
      </c>
      <c r="Q398" s="36" t="n">
        <f aca="false">IF(E398="",0,IFERROR(INDEX(Setup!$D$18:$D$22,MATCH(E398,Setup!$B$18:$B$22,0)),0))</f>
        <v>0</v>
      </c>
      <c r="R398" s="36" t="n">
        <f aca="false">IF(F398="",0,IFERROR(INDEX(Setup!$D$18:$D$22,MATCH(F398,Setup!$B$18:$B$22,0)),0))</f>
        <v>0</v>
      </c>
      <c r="S398" s="36" t="n">
        <f aca="false">IF(G398="",0,IFERROR(INDEX(Setup!$D$18:$D$22,MATCH(G398,Setup!$B$18:$B$22,0)),0))</f>
        <v>0</v>
      </c>
      <c r="T398" s="36" t="n">
        <f aca="false">IF(H398="",0,IFERROR(INDEX(Setup!$D$18:$D$22,MATCH(H398,Setup!$B$18:$B$22,0)),0))</f>
        <v>0</v>
      </c>
      <c r="U398" s="36" t="n">
        <f aca="false">IF(I398="",0,IFERROR(INDEX(Setup!$D$18:$D$22,MATCH(I398,Setup!$B$18:$B$22,0)),0))</f>
        <v>0</v>
      </c>
    </row>
    <row r="399" customFormat="false" ht="15" hidden="false" customHeight="false" outlineLevel="0" collapsed="false">
      <c r="P399" s="36" t="n">
        <f aca="false">IFERROR(INDEX(Setup!$I$27:$I$36,MATCH($C399,Setup!$B$27:$B$36,0)),0)</f>
        <v>0</v>
      </c>
      <c r="Q399" s="36" t="n">
        <f aca="false">IF(E399="",0,IFERROR(INDEX(Setup!$D$18:$D$22,MATCH(E399,Setup!$B$18:$B$22,0)),0))</f>
        <v>0</v>
      </c>
      <c r="R399" s="36" t="n">
        <f aca="false">IF(F399="",0,IFERROR(INDEX(Setup!$D$18:$D$22,MATCH(F399,Setup!$B$18:$B$22,0)),0))</f>
        <v>0</v>
      </c>
      <c r="S399" s="36" t="n">
        <f aca="false">IF(G399="",0,IFERROR(INDEX(Setup!$D$18:$D$22,MATCH(G399,Setup!$B$18:$B$22,0)),0))</f>
        <v>0</v>
      </c>
      <c r="T399" s="36" t="n">
        <f aca="false">IF(H399="",0,IFERROR(INDEX(Setup!$D$18:$D$22,MATCH(H399,Setup!$B$18:$B$22,0)),0))</f>
        <v>0</v>
      </c>
      <c r="U399" s="36" t="n">
        <f aca="false">IF(I399="",0,IFERROR(INDEX(Setup!$D$18:$D$22,MATCH(I399,Setup!$B$18:$B$22,0)),0))</f>
        <v>0</v>
      </c>
    </row>
    <row r="400" customFormat="false" ht="15" hidden="false" customHeight="false" outlineLevel="0" collapsed="false">
      <c r="P400" s="36" t="n">
        <f aca="false">IFERROR(INDEX(Setup!$I$27:$I$36,MATCH($C400,Setup!$B$27:$B$36,0)),0)</f>
        <v>0</v>
      </c>
      <c r="Q400" s="36" t="n">
        <f aca="false">IF(E400="",0,IFERROR(INDEX(Setup!$D$18:$D$22,MATCH(E400,Setup!$B$18:$B$22,0)),0))</f>
        <v>0</v>
      </c>
      <c r="R400" s="36" t="n">
        <f aca="false">IF(F400="",0,IFERROR(INDEX(Setup!$D$18:$D$22,MATCH(F400,Setup!$B$18:$B$22,0)),0))</f>
        <v>0</v>
      </c>
      <c r="S400" s="36" t="n">
        <f aca="false">IF(G400="",0,IFERROR(INDEX(Setup!$D$18:$D$22,MATCH(G400,Setup!$B$18:$B$22,0)),0))</f>
        <v>0</v>
      </c>
      <c r="T400" s="36" t="n">
        <f aca="false">IF(H400="",0,IFERROR(INDEX(Setup!$D$18:$D$22,MATCH(H400,Setup!$B$18:$B$22,0)),0))</f>
        <v>0</v>
      </c>
      <c r="U400" s="36" t="n">
        <f aca="false">IF(I400="",0,IFERROR(INDEX(Setup!$D$18:$D$22,MATCH(I400,Setup!$B$18:$B$22,0)),0))</f>
        <v>0</v>
      </c>
    </row>
  </sheetData>
  <autoFilter ref="A5:O192"/>
  <mergeCells count="2">
    <mergeCell ref="A2:I2"/>
    <mergeCell ref="A3:I3"/>
  </mergeCells>
  <conditionalFormatting sqref="E6:I192">
    <cfRule type="expression" priority="2" aboveAverage="0" equalAverage="0" bottom="0" percent="0" rank="0" text="" dxfId="10">
      <formula>E6="Standard"</formula>
    </cfRule>
    <cfRule type="expression" priority="3" aboveAverage="0" equalAverage="0" bottom="0" percent="0" rank="0" text="" dxfId="11">
      <formula>E6="Configuration"</formula>
    </cfRule>
    <cfRule type="expression" priority="4" aboveAverage="0" equalAverage="0" bottom="0" percent="0" rank="0" text="" dxfId="12">
      <formula>E6="Customization"</formula>
    </cfRule>
    <cfRule type="expression" priority="5" aboveAverage="0" equalAverage="0" bottom="0" percent="0" rank="0" text="" dxfId="13">
      <formula>E6="Roadmap"</formula>
    </cfRule>
    <cfRule type="expression" priority="6" aboveAverage="0" equalAverage="0" bottom="0" percent="0" rank="0" text="" dxfId="14">
      <formula>E6="Not available"</formula>
    </cfRule>
  </conditionalFormatting>
  <conditionalFormatting sqref="D6:D192">
    <cfRule type="expression" priority="7" aboveAverage="0" equalAverage="0" bottom="0" percent="0" rank="0" text="" dxfId="15">
      <formula>D6="M"</formula>
    </cfRule>
  </conditionalFormatting>
  <conditionalFormatting sqref="A6:O192">
    <cfRule type="expression" priority="8" aboveAverage="0" equalAverage="0" bottom="0" percent="0" rank="0" text="" dxfId="16">
      <formula>$D6="Out"</formula>
    </cfRule>
  </conditionalFormatting>
  <dataValidations count="3">
    <dataValidation allowBlank="true" error="Use M, S, C or Out" errorStyle="stop" errorTitle="Priority" operator="between" showDropDown="false" showErrorMessage="false" showInputMessage="false" sqref="D7:D25 D27:D51 D53:D70 D72:D86 D88:D103 D105:D122 D124:D133 D135:D147 D149:D160 D162:D171 D173:D192" type="list">
      <formula1>Lists!$A$4:$A$7</formula1>
      <formula2>0</formula2>
    </dataValidation>
    <dataValidation allowBlank="true" error="Pick one of the five response codes" errorStyle="stop" errorTitle="Response code" operator="between" showDropDown="false" showErrorMessage="false" showInputMessage="false" sqref="E7:I25 E27:I51 E53:I70 E72:I86 E88:I103 E105:I122 E124:I133 E135:I147 E149:I160 E162:I171 E173:I192" type="list">
      <formula1>Setup!$B$18:$B$22</formula1>
      <formula2>0</formula2>
    </dataValidation>
    <dataValidation allowBlank="true" error="Pick one of the ten areas" errorStyle="stop" errorTitle="Area" operator="between" showDropDown="false" showErrorMessage="false" showInputMessage="false" sqref="C173:C192" type="list">
      <formula1>Setup!$B$27:$B$36</formula1>
      <formula2>0</formula2>
    </dataValidation>
  </dataValidations>
  <printOptions headings="false" gridLines="false" gridLinesSet="true" horizontalCentered="false" verticalCentered="false"/>
  <pageMargins left="0.4" right="0.4"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A7F37"/>
    <pageSetUpPr fitToPage="true"/>
  </sheetPr>
  <dimension ref="B2:N3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40"/>
    <col collapsed="false" customWidth="true" hidden="false" outlineLevel="0" max="4" min="3" style="0" width="10"/>
    <col collapsed="false" customWidth="true" hidden="false" outlineLevel="0" max="14" min="5" style="0" width="13"/>
  </cols>
  <sheetData>
    <row r="2" customFormat="false" ht="22.05" hidden="false" customHeight="false" outlineLevel="0" collapsed="false">
      <c r="B2" s="12" t="s">
        <v>626</v>
      </c>
    </row>
    <row r="3" customFormat="false" ht="15" hidden="false" customHeight="false" outlineLevel="0" collapsed="false">
      <c r="B3" s="13" t="str">
        <f aca="false">Setup!$C$5&amp;"  |  "&amp;Setup!$C$6&amp;IF(Setup!$C$7="","","  |  "&amp;TEXT(Setup!$C$7,"d mmmm yyyy"))</f>
        <v>Your internal audit function  |  6 to 25 auditors</v>
      </c>
    </row>
    <row r="4" customFormat="false" ht="15" hidden="false" customHeight="false" outlineLevel="0" collapsed="false">
      <c r="B4" s="16" t="s">
        <v>627</v>
      </c>
    </row>
    <row r="6" customFormat="false" ht="15" hidden="false" customHeight="false" outlineLevel="0" collapsed="false">
      <c r="B6" s="42" t="s">
        <v>628</v>
      </c>
    </row>
    <row r="7" customFormat="false" ht="31.5" hidden="false" customHeight="true" outlineLevel="0" collapsed="false">
      <c r="B7" s="17" t="s">
        <v>91</v>
      </c>
      <c r="C7" s="22" t="s">
        <v>97</v>
      </c>
      <c r="D7" s="22" t="s">
        <v>629</v>
      </c>
      <c r="E7" s="22" t="str">
        <f aca="false">Setup!$C$10&amp;" (% met)"</f>
        <v>Vendor A (% met)</v>
      </c>
      <c r="F7" s="22" t="str">
        <f aca="false">Setup!$C$11&amp;" (% met)"</f>
        <v>Vendor B (% met)</v>
      </c>
      <c r="G7" s="22" t="str">
        <f aca="false">Setup!$C$12&amp;" (% met)"</f>
        <v>Vendor C (% met)</v>
      </c>
      <c r="H7" s="22" t="str">
        <f aca="false">Setup!$C$13&amp;" (% met)"</f>
        <v>Vendor D (% met)</v>
      </c>
      <c r="I7" s="22" t="str">
        <f aca="false">Setup!$C$14&amp;" (% met)"</f>
        <v>Vendor E (% met)</v>
      </c>
      <c r="J7" s="33" t="str">
        <f aca="false">Setup!$C$10&amp;" (points)"</f>
        <v>Vendor A (points)</v>
      </c>
      <c r="K7" s="33" t="str">
        <f aca="false">Setup!$C$11&amp;" (points)"</f>
        <v>Vendor B (points)</v>
      </c>
      <c r="L7" s="33" t="str">
        <f aca="false">Setup!$C$12&amp;" (points)"</f>
        <v>Vendor C (points)</v>
      </c>
      <c r="M7" s="33" t="str">
        <f aca="false">Setup!$C$13&amp;" (points)"</f>
        <v>Vendor D (points)</v>
      </c>
      <c r="N7" s="33" t="str">
        <f aca="false">Setup!$C$14&amp;" (points)"</f>
        <v>Vendor E (points)</v>
      </c>
    </row>
    <row r="8" customFormat="false" ht="15" hidden="false" customHeight="false" outlineLevel="0" collapsed="false">
      <c r="B8" s="19" t="s">
        <v>99</v>
      </c>
      <c r="C8" s="25" t="n">
        <f aca="false">Setup!$I$27</f>
        <v>15</v>
      </c>
      <c r="D8" s="25" t="n">
        <f aca="false">SUMPRODUCT((Requirements!$C$6:$C$400=$B8)*((Requirements!$D$6:$D$400="M")+(Requirements!$D$6:$D$400="S")))</f>
        <v>12</v>
      </c>
      <c r="E8" s="43" t="n">
        <f aca="false">IF(OR(Setup!$C$10="",$D8=0),"",SUMPRODUCT((Requirements!$C$6:$C$400=$B8)*((Requirements!$D$6:$D$400="M")+(Requirements!$D$6:$D$400="S"))*Requirements!$Q$6:$Q$400)/$D8)</f>
        <v>0</v>
      </c>
      <c r="F8" s="43" t="n">
        <f aca="false">IF(OR(Setup!$C$11="",$D8=0),"",SUMPRODUCT((Requirements!$C$6:$C$400=$B8)*((Requirements!$D$6:$D$400="M")+(Requirements!$D$6:$D$400="S"))*Requirements!$R$6:$R$400)/$D8)</f>
        <v>0</v>
      </c>
      <c r="G8" s="43" t="n">
        <f aca="false">IF(OR(Setup!$C$12="",$D8=0),"",SUMPRODUCT((Requirements!$C$6:$C$400=$B8)*((Requirements!$D$6:$D$400="M")+(Requirements!$D$6:$D$400="S"))*Requirements!$S$6:$S$400)/$D8)</f>
        <v>0</v>
      </c>
      <c r="H8" s="43" t="n">
        <f aca="false">IF(OR(Setup!$C$13="",$D8=0),"",SUMPRODUCT((Requirements!$C$6:$C$400=$B8)*((Requirements!$D$6:$D$400="M")+(Requirements!$D$6:$D$400="S"))*Requirements!$T$6:$T$400)/$D8)</f>
        <v>0</v>
      </c>
      <c r="I8" s="43" t="n">
        <f aca="false">IF(OR(Setup!$C$14="",$D8=0),"",SUMPRODUCT((Requirements!$C$6:$C$400=$B8)*((Requirements!$D$6:$D$400="M")+(Requirements!$D$6:$D$400="S"))*Requirements!$U$6:$U$400)/$D8)</f>
        <v>0</v>
      </c>
      <c r="J8" s="44" t="n">
        <f aca="false">IF(E8="",0,$C8*E8)</f>
        <v>0</v>
      </c>
      <c r="K8" s="44" t="n">
        <f aca="false">IF(F8="",0,$C8*F8)</f>
        <v>0</v>
      </c>
      <c r="L8" s="44" t="n">
        <f aca="false">IF(G8="",0,$C8*G8)</f>
        <v>0</v>
      </c>
      <c r="M8" s="44" t="n">
        <f aca="false">IF(H8="",0,$C8*H8)</f>
        <v>0</v>
      </c>
      <c r="N8" s="44" t="n">
        <f aca="false">IF(I8="",0,$C8*I8)</f>
        <v>0</v>
      </c>
    </row>
    <row r="9" customFormat="false" ht="15" hidden="false" customHeight="false" outlineLevel="0" collapsed="false">
      <c r="B9" s="19" t="s">
        <v>101</v>
      </c>
      <c r="C9" s="25" t="n">
        <f aca="false">Setup!$I$28</f>
        <v>22</v>
      </c>
      <c r="D9" s="25" t="n">
        <f aca="false">SUMPRODUCT((Requirements!$C$6:$C$400=$B9)*((Requirements!$D$6:$D$400="M")+(Requirements!$D$6:$D$400="S")))</f>
        <v>21</v>
      </c>
      <c r="E9" s="43" t="n">
        <f aca="false">IF(OR(Setup!$C$10="",$D9=0),"",SUMPRODUCT((Requirements!$C$6:$C$400=$B9)*((Requirements!$D$6:$D$400="M")+(Requirements!$D$6:$D$400="S"))*Requirements!$Q$6:$Q$400)/$D9)</f>
        <v>0</v>
      </c>
      <c r="F9" s="43" t="n">
        <f aca="false">IF(OR(Setup!$C$11="",$D9=0),"",SUMPRODUCT((Requirements!$C$6:$C$400=$B9)*((Requirements!$D$6:$D$400="M")+(Requirements!$D$6:$D$400="S"))*Requirements!$R$6:$R$400)/$D9)</f>
        <v>0</v>
      </c>
      <c r="G9" s="43" t="n">
        <f aca="false">IF(OR(Setup!$C$12="",$D9=0),"",SUMPRODUCT((Requirements!$C$6:$C$400=$B9)*((Requirements!$D$6:$D$400="M")+(Requirements!$D$6:$D$400="S"))*Requirements!$S$6:$S$400)/$D9)</f>
        <v>0</v>
      </c>
      <c r="H9" s="43" t="n">
        <f aca="false">IF(OR(Setup!$C$13="",$D9=0),"",SUMPRODUCT((Requirements!$C$6:$C$400=$B9)*((Requirements!$D$6:$D$400="M")+(Requirements!$D$6:$D$400="S"))*Requirements!$T$6:$T$400)/$D9)</f>
        <v>0</v>
      </c>
      <c r="I9" s="43" t="n">
        <f aca="false">IF(OR(Setup!$C$14="",$D9=0),"",SUMPRODUCT((Requirements!$C$6:$C$400=$B9)*((Requirements!$D$6:$D$400="M")+(Requirements!$D$6:$D$400="S"))*Requirements!$U$6:$U$400)/$D9)</f>
        <v>0</v>
      </c>
      <c r="J9" s="44" t="n">
        <f aca="false">IF(E9="",0,$C9*E9)</f>
        <v>0</v>
      </c>
      <c r="K9" s="44" t="n">
        <f aca="false">IF(F9="",0,$C9*F9)</f>
        <v>0</v>
      </c>
      <c r="L9" s="44" t="n">
        <f aca="false">IF(G9="",0,$C9*G9)</f>
        <v>0</v>
      </c>
      <c r="M9" s="44" t="n">
        <f aca="false">IF(H9="",0,$C9*H9)</f>
        <v>0</v>
      </c>
      <c r="N9" s="44" t="n">
        <f aca="false">IF(I9="",0,$C9*I9)</f>
        <v>0</v>
      </c>
    </row>
    <row r="10" customFormat="false" ht="15" hidden="false" customHeight="false" outlineLevel="0" collapsed="false">
      <c r="B10" s="19" t="s">
        <v>103</v>
      </c>
      <c r="C10" s="25" t="n">
        <f aca="false">Setup!$I$29</f>
        <v>20</v>
      </c>
      <c r="D10" s="25" t="n">
        <f aca="false">SUMPRODUCT((Requirements!$C$6:$C$400=$B10)*((Requirements!$D$6:$D$400="M")+(Requirements!$D$6:$D$400="S")))</f>
        <v>14</v>
      </c>
      <c r="E10" s="43" t="n">
        <f aca="false">IF(OR(Setup!$C$10="",$D10=0),"",SUMPRODUCT((Requirements!$C$6:$C$400=$B10)*((Requirements!$D$6:$D$400="M")+(Requirements!$D$6:$D$400="S"))*Requirements!$Q$6:$Q$400)/$D10)</f>
        <v>0</v>
      </c>
      <c r="F10" s="43" t="n">
        <f aca="false">IF(OR(Setup!$C$11="",$D10=0),"",SUMPRODUCT((Requirements!$C$6:$C$400=$B10)*((Requirements!$D$6:$D$400="M")+(Requirements!$D$6:$D$400="S"))*Requirements!$R$6:$R$400)/$D10)</f>
        <v>0</v>
      </c>
      <c r="G10" s="43" t="n">
        <f aca="false">IF(OR(Setup!$C$12="",$D10=0),"",SUMPRODUCT((Requirements!$C$6:$C$400=$B10)*((Requirements!$D$6:$D$400="M")+(Requirements!$D$6:$D$400="S"))*Requirements!$S$6:$S$400)/$D10)</f>
        <v>0</v>
      </c>
      <c r="H10" s="43" t="n">
        <f aca="false">IF(OR(Setup!$C$13="",$D10=0),"",SUMPRODUCT((Requirements!$C$6:$C$400=$B10)*((Requirements!$D$6:$D$400="M")+(Requirements!$D$6:$D$400="S"))*Requirements!$T$6:$T$400)/$D10)</f>
        <v>0</v>
      </c>
      <c r="I10" s="43" t="n">
        <f aca="false">IF(OR(Setup!$C$14="",$D10=0),"",SUMPRODUCT((Requirements!$C$6:$C$400=$B10)*((Requirements!$D$6:$D$400="M")+(Requirements!$D$6:$D$400="S"))*Requirements!$U$6:$U$400)/$D10)</f>
        <v>0</v>
      </c>
      <c r="J10" s="44" t="n">
        <f aca="false">IF(E10="",0,$C10*E10)</f>
        <v>0</v>
      </c>
      <c r="K10" s="44" t="n">
        <f aca="false">IF(F10="",0,$C10*F10)</f>
        <v>0</v>
      </c>
      <c r="L10" s="44" t="n">
        <f aca="false">IF(G10="",0,$C10*G10)</f>
        <v>0</v>
      </c>
      <c r="M10" s="44" t="n">
        <f aca="false">IF(H10="",0,$C10*H10)</f>
        <v>0</v>
      </c>
      <c r="N10" s="44" t="n">
        <f aca="false">IF(I10="",0,$C10*I10)</f>
        <v>0</v>
      </c>
    </row>
    <row r="11" customFormat="false" ht="15" hidden="false" customHeight="false" outlineLevel="0" collapsed="false">
      <c r="B11" s="19" t="s">
        <v>105</v>
      </c>
      <c r="C11" s="25" t="n">
        <f aca="false">Setup!$I$30</f>
        <v>12</v>
      </c>
      <c r="D11" s="25" t="n">
        <f aca="false">SUMPRODUCT((Requirements!$C$6:$C$400=$B11)*((Requirements!$D$6:$D$400="M")+(Requirements!$D$6:$D$400="S")))</f>
        <v>11</v>
      </c>
      <c r="E11" s="43" t="n">
        <f aca="false">IF(OR(Setup!$C$10="",$D11=0),"",SUMPRODUCT((Requirements!$C$6:$C$400=$B11)*((Requirements!$D$6:$D$400="M")+(Requirements!$D$6:$D$400="S"))*Requirements!$Q$6:$Q$400)/$D11)</f>
        <v>0</v>
      </c>
      <c r="F11" s="43" t="n">
        <f aca="false">IF(OR(Setup!$C$11="",$D11=0),"",SUMPRODUCT((Requirements!$C$6:$C$400=$B11)*((Requirements!$D$6:$D$400="M")+(Requirements!$D$6:$D$400="S"))*Requirements!$R$6:$R$400)/$D11)</f>
        <v>0</v>
      </c>
      <c r="G11" s="43" t="n">
        <f aca="false">IF(OR(Setup!$C$12="",$D11=0),"",SUMPRODUCT((Requirements!$C$6:$C$400=$B11)*((Requirements!$D$6:$D$400="M")+(Requirements!$D$6:$D$400="S"))*Requirements!$S$6:$S$400)/$D11)</f>
        <v>0</v>
      </c>
      <c r="H11" s="43" t="n">
        <f aca="false">IF(OR(Setup!$C$13="",$D11=0),"",SUMPRODUCT((Requirements!$C$6:$C$400=$B11)*((Requirements!$D$6:$D$400="M")+(Requirements!$D$6:$D$400="S"))*Requirements!$T$6:$T$400)/$D11)</f>
        <v>0</v>
      </c>
      <c r="I11" s="43" t="n">
        <f aca="false">IF(OR(Setup!$C$14="",$D11=0),"",SUMPRODUCT((Requirements!$C$6:$C$400=$B11)*((Requirements!$D$6:$D$400="M")+(Requirements!$D$6:$D$400="S"))*Requirements!$U$6:$U$400)/$D11)</f>
        <v>0</v>
      </c>
      <c r="J11" s="44" t="n">
        <f aca="false">IF(E11="",0,$C11*E11)</f>
        <v>0</v>
      </c>
      <c r="K11" s="44" t="n">
        <f aca="false">IF(F11="",0,$C11*F11)</f>
        <v>0</v>
      </c>
      <c r="L11" s="44" t="n">
        <f aca="false">IF(G11="",0,$C11*G11)</f>
        <v>0</v>
      </c>
      <c r="M11" s="44" t="n">
        <f aca="false">IF(H11="",0,$C11*H11)</f>
        <v>0</v>
      </c>
      <c r="N11" s="44" t="n">
        <f aca="false">IF(I11="",0,$C11*I11)</f>
        <v>0</v>
      </c>
    </row>
    <row r="12" customFormat="false" ht="15" hidden="false" customHeight="false" outlineLevel="0" collapsed="false">
      <c r="B12" s="19" t="s">
        <v>107</v>
      </c>
      <c r="C12" s="25" t="n">
        <f aca="false">Setup!$I$31</f>
        <v>10</v>
      </c>
      <c r="D12" s="25" t="n">
        <f aca="false">SUMPRODUCT((Requirements!$C$6:$C$400=$B12)*((Requirements!$D$6:$D$400="M")+(Requirements!$D$6:$D$400="S")))</f>
        <v>10</v>
      </c>
      <c r="E12" s="43" t="n">
        <f aca="false">IF(OR(Setup!$C$10="",$D12=0),"",SUMPRODUCT((Requirements!$C$6:$C$400=$B12)*((Requirements!$D$6:$D$400="M")+(Requirements!$D$6:$D$400="S"))*Requirements!$Q$6:$Q$400)/$D12)</f>
        <v>0</v>
      </c>
      <c r="F12" s="43" t="n">
        <f aca="false">IF(OR(Setup!$C$11="",$D12=0),"",SUMPRODUCT((Requirements!$C$6:$C$400=$B12)*((Requirements!$D$6:$D$400="M")+(Requirements!$D$6:$D$400="S"))*Requirements!$R$6:$R$400)/$D12)</f>
        <v>0</v>
      </c>
      <c r="G12" s="43" t="n">
        <f aca="false">IF(OR(Setup!$C$12="",$D12=0),"",SUMPRODUCT((Requirements!$C$6:$C$400=$B12)*((Requirements!$D$6:$D$400="M")+(Requirements!$D$6:$D$400="S"))*Requirements!$S$6:$S$400)/$D12)</f>
        <v>0</v>
      </c>
      <c r="H12" s="43" t="n">
        <f aca="false">IF(OR(Setup!$C$13="",$D12=0),"",SUMPRODUCT((Requirements!$C$6:$C$400=$B12)*((Requirements!$D$6:$D$400="M")+(Requirements!$D$6:$D$400="S"))*Requirements!$T$6:$T$400)/$D12)</f>
        <v>0</v>
      </c>
      <c r="I12" s="43" t="n">
        <f aca="false">IF(OR(Setup!$C$14="",$D12=0),"",SUMPRODUCT((Requirements!$C$6:$C$400=$B12)*((Requirements!$D$6:$D$400="M")+(Requirements!$D$6:$D$400="S"))*Requirements!$U$6:$U$400)/$D12)</f>
        <v>0</v>
      </c>
      <c r="J12" s="44" t="n">
        <f aca="false">IF(E12="",0,$C12*E12)</f>
        <v>0</v>
      </c>
      <c r="K12" s="44" t="n">
        <f aca="false">IF(F12="",0,$C12*F12)</f>
        <v>0</v>
      </c>
      <c r="L12" s="44" t="n">
        <f aca="false">IF(G12="",0,$C12*G12)</f>
        <v>0</v>
      </c>
      <c r="M12" s="44" t="n">
        <f aca="false">IF(H12="",0,$C12*H12)</f>
        <v>0</v>
      </c>
      <c r="N12" s="44" t="n">
        <f aca="false">IF(I12="",0,$C12*I12)</f>
        <v>0</v>
      </c>
    </row>
    <row r="13" customFormat="false" ht="15" hidden="false" customHeight="false" outlineLevel="0" collapsed="false">
      <c r="B13" s="19" t="s">
        <v>109</v>
      </c>
      <c r="C13" s="25" t="n">
        <f aca="false">Setup!$I$32</f>
        <v>10</v>
      </c>
      <c r="D13" s="25" t="n">
        <f aca="false">SUMPRODUCT((Requirements!$C$6:$C$400=$B13)*((Requirements!$D$6:$D$400="M")+(Requirements!$D$6:$D$400="S")))</f>
        <v>16</v>
      </c>
      <c r="E13" s="43" t="n">
        <f aca="false">IF(OR(Setup!$C$10="",$D13=0),"",SUMPRODUCT((Requirements!$C$6:$C$400=$B13)*((Requirements!$D$6:$D$400="M")+(Requirements!$D$6:$D$400="S"))*Requirements!$Q$6:$Q$400)/$D13)</f>
        <v>0</v>
      </c>
      <c r="F13" s="43" t="n">
        <f aca="false">IF(OR(Setup!$C$11="",$D13=0),"",SUMPRODUCT((Requirements!$C$6:$C$400=$B13)*((Requirements!$D$6:$D$400="M")+(Requirements!$D$6:$D$400="S"))*Requirements!$R$6:$R$400)/$D13)</f>
        <v>0</v>
      </c>
      <c r="G13" s="43" t="n">
        <f aca="false">IF(OR(Setup!$C$12="",$D13=0),"",SUMPRODUCT((Requirements!$C$6:$C$400=$B13)*((Requirements!$D$6:$D$400="M")+(Requirements!$D$6:$D$400="S"))*Requirements!$S$6:$S$400)/$D13)</f>
        <v>0</v>
      </c>
      <c r="H13" s="43" t="n">
        <f aca="false">IF(OR(Setup!$C$13="",$D13=0),"",SUMPRODUCT((Requirements!$C$6:$C$400=$B13)*((Requirements!$D$6:$D$400="M")+(Requirements!$D$6:$D$400="S"))*Requirements!$T$6:$T$400)/$D13)</f>
        <v>0</v>
      </c>
      <c r="I13" s="43" t="n">
        <f aca="false">IF(OR(Setup!$C$14="",$D13=0),"",SUMPRODUCT((Requirements!$C$6:$C$400=$B13)*((Requirements!$D$6:$D$400="M")+(Requirements!$D$6:$D$400="S"))*Requirements!$U$6:$U$400)/$D13)</f>
        <v>0</v>
      </c>
      <c r="J13" s="44" t="n">
        <f aca="false">IF(E13="",0,$C13*E13)</f>
        <v>0</v>
      </c>
      <c r="K13" s="44" t="n">
        <f aca="false">IF(F13="",0,$C13*F13)</f>
        <v>0</v>
      </c>
      <c r="L13" s="44" t="n">
        <f aca="false">IF(G13="",0,$C13*G13)</f>
        <v>0</v>
      </c>
      <c r="M13" s="44" t="n">
        <f aca="false">IF(H13="",0,$C13*H13)</f>
        <v>0</v>
      </c>
      <c r="N13" s="44" t="n">
        <f aca="false">IF(I13="",0,$C13*I13)</f>
        <v>0</v>
      </c>
    </row>
    <row r="14" customFormat="false" ht="15" hidden="false" customHeight="false" outlineLevel="0" collapsed="false">
      <c r="B14" s="19" t="s">
        <v>111</v>
      </c>
      <c r="C14" s="25" t="n">
        <f aca="false">Setup!$I$33</f>
        <v>6</v>
      </c>
      <c r="D14" s="25" t="n">
        <f aca="false">SUMPRODUCT((Requirements!$C$6:$C$400=$B14)*((Requirements!$D$6:$D$400="M")+(Requirements!$D$6:$D$400="S")))</f>
        <v>6</v>
      </c>
      <c r="E14" s="43" t="n">
        <f aca="false">IF(OR(Setup!$C$10="",$D14=0),"",SUMPRODUCT((Requirements!$C$6:$C$400=$B14)*((Requirements!$D$6:$D$400="M")+(Requirements!$D$6:$D$400="S"))*Requirements!$Q$6:$Q$400)/$D14)</f>
        <v>0</v>
      </c>
      <c r="F14" s="43" t="n">
        <f aca="false">IF(OR(Setup!$C$11="",$D14=0),"",SUMPRODUCT((Requirements!$C$6:$C$400=$B14)*((Requirements!$D$6:$D$400="M")+(Requirements!$D$6:$D$400="S"))*Requirements!$R$6:$R$400)/$D14)</f>
        <v>0</v>
      </c>
      <c r="G14" s="43" t="n">
        <f aca="false">IF(OR(Setup!$C$12="",$D14=0),"",SUMPRODUCT((Requirements!$C$6:$C$400=$B14)*((Requirements!$D$6:$D$400="M")+(Requirements!$D$6:$D$400="S"))*Requirements!$S$6:$S$400)/$D14)</f>
        <v>0</v>
      </c>
      <c r="H14" s="43" t="n">
        <f aca="false">IF(OR(Setup!$C$13="",$D14=0),"",SUMPRODUCT((Requirements!$C$6:$C$400=$B14)*((Requirements!$D$6:$D$400="M")+(Requirements!$D$6:$D$400="S"))*Requirements!$T$6:$T$400)/$D14)</f>
        <v>0</v>
      </c>
      <c r="I14" s="43" t="n">
        <f aca="false">IF(OR(Setup!$C$14="",$D14=0),"",SUMPRODUCT((Requirements!$C$6:$C$400=$B14)*((Requirements!$D$6:$D$400="M")+(Requirements!$D$6:$D$400="S"))*Requirements!$U$6:$U$400)/$D14)</f>
        <v>0</v>
      </c>
      <c r="J14" s="44" t="n">
        <f aca="false">IF(E14="",0,$C14*E14)</f>
        <v>0</v>
      </c>
      <c r="K14" s="44" t="n">
        <f aca="false">IF(F14="",0,$C14*F14)</f>
        <v>0</v>
      </c>
      <c r="L14" s="44" t="n">
        <f aca="false">IF(G14="",0,$C14*G14)</f>
        <v>0</v>
      </c>
      <c r="M14" s="44" t="n">
        <f aca="false">IF(H14="",0,$C14*H14)</f>
        <v>0</v>
      </c>
      <c r="N14" s="44" t="n">
        <f aca="false">IF(I14="",0,$C14*I14)</f>
        <v>0</v>
      </c>
    </row>
    <row r="15" customFormat="false" ht="15" hidden="false" customHeight="false" outlineLevel="0" collapsed="false">
      <c r="B15" s="19" t="s">
        <v>113</v>
      </c>
      <c r="C15" s="25" t="n">
        <f aca="false">Setup!$I$34</f>
        <v>5</v>
      </c>
      <c r="D15" s="25" t="n">
        <f aca="false">SUMPRODUCT((Requirements!$C$6:$C$400=$B15)*((Requirements!$D$6:$D$400="M")+(Requirements!$D$6:$D$400="S")))</f>
        <v>10</v>
      </c>
      <c r="E15" s="43" t="n">
        <f aca="false">IF(OR(Setup!$C$10="",$D15=0),"",SUMPRODUCT((Requirements!$C$6:$C$400=$B15)*((Requirements!$D$6:$D$400="M")+(Requirements!$D$6:$D$400="S"))*Requirements!$Q$6:$Q$400)/$D15)</f>
        <v>0</v>
      </c>
      <c r="F15" s="43" t="n">
        <f aca="false">IF(OR(Setup!$C$11="",$D15=0),"",SUMPRODUCT((Requirements!$C$6:$C$400=$B15)*((Requirements!$D$6:$D$400="M")+(Requirements!$D$6:$D$400="S"))*Requirements!$R$6:$R$400)/$D15)</f>
        <v>0</v>
      </c>
      <c r="G15" s="43" t="n">
        <f aca="false">IF(OR(Setup!$C$12="",$D15=0),"",SUMPRODUCT((Requirements!$C$6:$C$400=$B15)*((Requirements!$D$6:$D$400="M")+(Requirements!$D$6:$D$400="S"))*Requirements!$S$6:$S$400)/$D15)</f>
        <v>0</v>
      </c>
      <c r="H15" s="43" t="n">
        <f aca="false">IF(OR(Setup!$C$13="",$D15=0),"",SUMPRODUCT((Requirements!$C$6:$C$400=$B15)*((Requirements!$D$6:$D$400="M")+(Requirements!$D$6:$D$400="S"))*Requirements!$T$6:$T$400)/$D15)</f>
        <v>0</v>
      </c>
      <c r="I15" s="43" t="n">
        <f aca="false">IF(OR(Setup!$C$14="",$D15=0),"",SUMPRODUCT((Requirements!$C$6:$C$400=$B15)*((Requirements!$D$6:$D$400="M")+(Requirements!$D$6:$D$400="S"))*Requirements!$U$6:$U$400)/$D15)</f>
        <v>0</v>
      </c>
      <c r="J15" s="44" t="n">
        <f aca="false">IF(E15="",0,$C15*E15)</f>
        <v>0</v>
      </c>
      <c r="K15" s="44" t="n">
        <f aca="false">IF(F15="",0,$C15*F15)</f>
        <v>0</v>
      </c>
      <c r="L15" s="44" t="n">
        <f aca="false">IF(G15="",0,$C15*G15)</f>
        <v>0</v>
      </c>
      <c r="M15" s="44" t="n">
        <f aca="false">IF(H15="",0,$C15*H15)</f>
        <v>0</v>
      </c>
      <c r="N15" s="44" t="n">
        <f aca="false">IF(I15="",0,$C15*I15)</f>
        <v>0</v>
      </c>
    </row>
    <row r="16" customFormat="false" ht="15" hidden="false" customHeight="false" outlineLevel="0" collapsed="false">
      <c r="B16" s="19" t="s">
        <v>115</v>
      </c>
      <c r="C16" s="25" t="n">
        <f aca="false">Setup!$I$35</f>
        <v>0</v>
      </c>
      <c r="D16" s="25" t="n">
        <f aca="false">SUMPRODUCT((Requirements!$C$6:$C$400=$B16)*((Requirements!$D$6:$D$400="M")+(Requirements!$D$6:$D$400="S")))</f>
        <v>10</v>
      </c>
      <c r="E16" s="43" t="n">
        <f aca="false">IF(OR(Setup!$C$10="",$D16=0),"",SUMPRODUCT((Requirements!$C$6:$C$400=$B16)*((Requirements!$D$6:$D$400="M")+(Requirements!$D$6:$D$400="S"))*Requirements!$Q$6:$Q$400)/$D16)</f>
        <v>0</v>
      </c>
      <c r="F16" s="43" t="n">
        <f aca="false">IF(OR(Setup!$C$11="",$D16=0),"",SUMPRODUCT((Requirements!$C$6:$C$400=$B16)*((Requirements!$D$6:$D$400="M")+(Requirements!$D$6:$D$400="S"))*Requirements!$R$6:$R$400)/$D16)</f>
        <v>0</v>
      </c>
      <c r="G16" s="43" t="n">
        <f aca="false">IF(OR(Setup!$C$12="",$D16=0),"",SUMPRODUCT((Requirements!$C$6:$C$400=$B16)*((Requirements!$D$6:$D$400="M")+(Requirements!$D$6:$D$400="S"))*Requirements!$S$6:$S$400)/$D16)</f>
        <v>0</v>
      </c>
      <c r="H16" s="43" t="n">
        <f aca="false">IF(OR(Setup!$C$13="",$D16=0),"",SUMPRODUCT((Requirements!$C$6:$C$400=$B16)*((Requirements!$D$6:$D$400="M")+(Requirements!$D$6:$D$400="S"))*Requirements!$T$6:$T$400)/$D16)</f>
        <v>0</v>
      </c>
      <c r="I16" s="43" t="n">
        <f aca="false">IF(OR(Setup!$C$14="",$D16=0),"",SUMPRODUCT((Requirements!$C$6:$C$400=$B16)*((Requirements!$D$6:$D$400="M")+(Requirements!$D$6:$D$400="S"))*Requirements!$U$6:$U$400)/$D16)</f>
        <v>0</v>
      </c>
      <c r="J16" s="44" t="n">
        <f aca="false">IF(E16="",0,$C16*E16)</f>
        <v>0</v>
      </c>
      <c r="K16" s="44" t="n">
        <f aca="false">IF(F16="",0,$C16*F16)</f>
        <v>0</v>
      </c>
      <c r="L16" s="44" t="n">
        <f aca="false">IF(G16="",0,$C16*G16)</f>
        <v>0</v>
      </c>
      <c r="M16" s="44" t="n">
        <f aca="false">IF(H16="",0,$C16*H16)</f>
        <v>0</v>
      </c>
      <c r="N16" s="44" t="n">
        <f aca="false">IF(I16="",0,$C16*I16)</f>
        <v>0</v>
      </c>
    </row>
    <row r="17" customFormat="false" ht="15" hidden="false" customHeight="false" outlineLevel="0" collapsed="false">
      <c r="B17" s="19" t="s">
        <v>117</v>
      </c>
      <c r="C17" s="25" t="n">
        <f aca="false">Setup!$I$36</f>
        <v>0</v>
      </c>
      <c r="D17" s="25" t="n">
        <f aca="false">SUMPRODUCT((Requirements!$C$6:$C$400=$B17)*((Requirements!$D$6:$D$400="M")+(Requirements!$D$6:$D$400="S")))</f>
        <v>7</v>
      </c>
      <c r="E17" s="43" t="n">
        <f aca="false">IF(OR(Setup!$C$10="",$D17=0),"",SUMPRODUCT((Requirements!$C$6:$C$400=$B17)*((Requirements!$D$6:$D$400="M")+(Requirements!$D$6:$D$400="S"))*Requirements!$Q$6:$Q$400)/$D17)</f>
        <v>0</v>
      </c>
      <c r="F17" s="43" t="n">
        <f aca="false">IF(OR(Setup!$C$11="",$D17=0),"",SUMPRODUCT((Requirements!$C$6:$C$400=$B17)*((Requirements!$D$6:$D$400="M")+(Requirements!$D$6:$D$400="S"))*Requirements!$R$6:$R$400)/$D17)</f>
        <v>0</v>
      </c>
      <c r="G17" s="43" t="n">
        <f aca="false">IF(OR(Setup!$C$12="",$D17=0),"",SUMPRODUCT((Requirements!$C$6:$C$400=$B17)*((Requirements!$D$6:$D$400="M")+(Requirements!$D$6:$D$400="S"))*Requirements!$S$6:$S$400)/$D17)</f>
        <v>0</v>
      </c>
      <c r="H17" s="43" t="n">
        <f aca="false">IF(OR(Setup!$C$13="",$D17=0),"",SUMPRODUCT((Requirements!$C$6:$C$400=$B17)*((Requirements!$D$6:$D$400="M")+(Requirements!$D$6:$D$400="S"))*Requirements!$T$6:$T$400)/$D17)</f>
        <v>0</v>
      </c>
      <c r="I17" s="43" t="n">
        <f aca="false">IF(OR(Setup!$C$14="",$D17=0),"",SUMPRODUCT((Requirements!$C$6:$C$400=$B17)*((Requirements!$D$6:$D$400="M")+(Requirements!$D$6:$D$400="S"))*Requirements!$U$6:$U$400)/$D17)</f>
        <v>0</v>
      </c>
      <c r="J17" s="44" t="n">
        <f aca="false">IF(E17="",0,$C17*E17)</f>
        <v>0</v>
      </c>
      <c r="K17" s="44" t="n">
        <f aca="false">IF(F17="",0,$C17*F17)</f>
        <v>0</v>
      </c>
      <c r="L17" s="44" t="n">
        <f aca="false">IF(G17="",0,$C17*G17)</f>
        <v>0</v>
      </c>
      <c r="M17" s="44" t="n">
        <f aca="false">IF(H17="",0,$C17*H17)</f>
        <v>0</v>
      </c>
      <c r="N17" s="44" t="n">
        <f aca="false">IF(I17="",0,$C17*I17)</f>
        <v>0</v>
      </c>
    </row>
    <row r="18" customFormat="false" ht="15" hidden="false" customHeight="false" outlineLevel="0" collapsed="false">
      <c r="B18" s="29" t="s">
        <v>630</v>
      </c>
      <c r="C18" s="30" t="n">
        <f aca="false">SUMPRODUCT(C8:C17*(D8:D17&gt;0))</f>
        <v>100</v>
      </c>
      <c r="J18" s="45" t="n">
        <f aca="false">SUM(J8:J17)</f>
        <v>0</v>
      </c>
      <c r="K18" s="45" t="n">
        <f aca="false">SUM(K8:K17)</f>
        <v>0</v>
      </c>
      <c r="L18" s="45" t="n">
        <f aca="false">SUM(L8:L17)</f>
        <v>0</v>
      </c>
      <c r="M18" s="45" t="n">
        <f aca="false">SUM(M8:M17)</f>
        <v>0</v>
      </c>
      <c r="N18" s="45" t="n">
        <f aca="false">SUM(N8:N17)</f>
        <v>0</v>
      </c>
    </row>
    <row r="19" customFormat="false" ht="25.5" hidden="false" customHeight="true" outlineLevel="0" collapsed="false">
      <c r="B19" s="21" t="s">
        <v>631</v>
      </c>
      <c r="C19" s="21"/>
      <c r="D19" s="21"/>
      <c r="E19" s="21"/>
      <c r="F19" s="21"/>
      <c r="G19" s="21"/>
      <c r="H19" s="21"/>
      <c r="I19" s="21"/>
      <c r="J19" s="21"/>
      <c r="K19" s="21"/>
      <c r="L19" s="21"/>
      <c r="M19" s="21"/>
      <c r="N19" s="21"/>
    </row>
    <row r="21" customFormat="false" ht="15" hidden="false" customHeight="false" outlineLevel="0" collapsed="false">
      <c r="B21" s="42" t="s">
        <v>632</v>
      </c>
    </row>
    <row r="22" customFormat="false" ht="30" hidden="false" customHeight="true" outlineLevel="0" collapsed="false">
      <c r="B22" s="46" t="s">
        <v>633</v>
      </c>
      <c r="C22" s="47"/>
      <c r="D22" s="47"/>
      <c r="E22" s="22" t="str">
        <f aca="false">Setup!$C$10</f>
        <v>Vendor A</v>
      </c>
      <c r="F22" s="22" t="str">
        <f aca="false">Setup!$C$11</f>
        <v>Vendor B</v>
      </c>
      <c r="G22" s="22" t="str">
        <f aca="false">Setup!$C$12</f>
        <v>Vendor C</v>
      </c>
      <c r="H22" s="22" t="str">
        <f aca="false">Setup!$C$13</f>
        <v>Vendor D</v>
      </c>
      <c r="I22" s="22" t="str">
        <f aca="false">Setup!$C$14</f>
        <v>Vendor E</v>
      </c>
    </row>
    <row r="23" customFormat="false" ht="15" hidden="false" customHeight="true" outlineLevel="0" collapsed="false">
      <c r="B23" s="23" t="s">
        <v>634</v>
      </c>
      <c r="C23" s="23"/>
      <c r="D23" s="23"/>
      <c r="E23" s="48" t="n">
        <f aca="false">IF(Setup!$C$10="","",IF($C$18=0,"",SUM(J8:J17)/$C$18*100))</f>
        <v>0</v>
      </c>
      <c r="F23" s="48" t="n">
        <f aca="false">IF(Setup!$C$11="","",IF($C$18=0,"",SUM(K8:K17)/$C$18*100))</f>
        <v>0</v>
      </c>
      <c r="G23" s="48" t="n">
        <f aca="false">IF(Setup!$C$12="","",IF($C$18=0,"",SUM(L8:L17)/$C$18*100))</f>
        <v>0</v>
      </c>
      <c r="H23" s="48" t="n">
        <f aca="false">IF(Setup!$C$13="","",IF($C$18=0,"",SUM(M8:M17)/$C$18*100))</f>
        <v>0</v>
      </c>
      <c r="I23" s="48" t="n">
        <f aca="false">IF(Setup!$C$14="","",IF($C$18=0,"",SUM(N8:N17)/$C$18*100))</f>
        <v>0</v>
      </c>
    </row>
    <row r="24" customFormat="false" ht="15" hidden="false" customHeight="true" outlineLevel="0" collapsed="false">
      <c r="B24" s="19" t="s">
        <v>635</v>
      </c>
      <c r="C24" s="19"/>
      <c r="D24" s="19"/>
      <c r="E24" s="49" t="n">
        <f aca="false">IF(Setup!$C$10="","",SUMPRODUCT((Requirements!$D$6:$D$400="M")*(Requirements!$P$6:$P$400&gt;0)*((Requirements!$E$6:$E$400="Roadmap")+(Requirements!$E$6:$E$400="Not available"))))</f>
        <v>0</v>
      </c>
      <c r="F24" s="49" t="n">
        <f aca="false">IF(Setup!$C$11="","",SUMPRODUCT((Requirements!$D$6:$D$400="M")*(Requirements!$P$6:$P$400&gt;0)*((Requirements!$F$6:$F$400="Roadmap")+(Requirements!$F$6:$F$400="Not available"))))</f>
        <v>0</v>
      </c>
      <c r="G24" s="49" t="n">
        <f aca="false">IF(Setup!$C$12="","",SUMPRODUCT((Requirements!$D$6:$D$400="M")*(Requirements!$P$6:$P$400&gt;0)*((Requirements!$G$6:$G$400="Roadmap")+(Requirements!$G$6:$G$400="Not available"))))</f>
        <v>0</v>
      </c>
      <c r="H24" s="49" t="n">
        <f aca="false">IF(Setup!$C$13="","",SUMPRODUCT((Requirements!$D$6:$D$400="M")*(Requirements!$P$6:$P$400&gt;0)*((Requirements!$H$6:$H$400="Roadmap")+(Requirements!$H$6:$H$400="Not available"))))</f>
        <v>0</v>
      </c>
      <c r="I24" s="49" t="n">
        <f aca="false">IF(Setup!$C$14="","",SUMPRODUCT((Requirements!$D$6:$D$400="M")*(Requirements!$P$6:$P$400&gt;0)*((Requirements!$I$6:$I$400="Roadmap")+(Requirements!$I$6:$I$400="Not available"))))</f>
        <v>0</v>
      </c>
    </row>
    <row r="25" customFormat="false" ht="15" hidden="false" customHeight="true" outlineLevel="0" collapsed="false">
      <c r="B25" s="19" t="s">
        <v>636</v>
      </c>
      <c r="C25" s="19"/>
      <c r="D25" s="19"/>
      <c r="E25" s="49" t="n">
        <f aca="false">IF(Setup!$C$10="","",SUMPRODUCT((Requirements!$D$6:$D$400="M")*(Requirements!$P$6:$P$400&gt;0)*(Requirements!$E$6:$E$400="Customization")))</f>
        <v>0</v>
      </c>
      <c r="F25" s="49" t="n">
        <f aca="false">IF(Setup!$C$11="","",SUMPRODUCT((Requirements!$D$6:$D$400="M")*(Requirements!$P$6:$P$400&gt;0)*(Requirements!$F$6:$F$400="Customization")))</f>
        <v>0</v>
      </c>
      <c r="G25" s="49" t="n">
        <f aca="false">IF(Setup!$C$12="","",SUMPRODUCT((Requirements!$D$6:$D$400="M")*(Requirements!$P$6:$P$400&gt;0)*(Requirements!$G$6:$G$400="Customization")))</f>
        <v>0</v>
      </c>
      <c r="H25" s="49" t="n">
        <f aca="false">IF(Setup!$C$13="","",SUMPRODUCT((Requirements!$D$6:$D$400="M")*(Requirements!$P$6:$P$400&gt;0)*(Requirements!$H$6:$H$400="Customization")))</f>
        <v>0</v>
      </c>
      <c r="I25" s="49" t="n">
        <f aca="false">IF(Setup!$C$14="","",SUMPRODUCT((Requirements!$D$6:$D$400="M")*(Requirements!$P$6:$P$400&gt;0)*(Requirements!$I$6:$I$400="Customization")))</f>
        <v>0</v>
      </c>
    </row>
    <row r="26" customFormat="false" ht="15" hidden="false" customHeight="true" outlineLevel="0" collapsed="false">
      <c r="B26" s="19" t="s">
        <v>637</v>
      </c>
      <c r="C26" s="19"/>
      <c r="D26" s="19"/>
      <c r="E26" s="49" t="n">
        <f aca="false">IF(Setup!$C$10="","",SUMPRODUCT(((Requirements!$D$6:$D$400="M")+(Requirements!$D$6:$D$400="S")+(Requirements!$D$6:$D$400="C"))*(Requirements!$P$6:$P$400&gt;0)*(Requirements!$E$6:$E$400="")))</f>
        <v>134</v>
      </c>
      <c r="F26" s="49" t="n">
        <f aca="false">IF(Setup!$C$11="","",SUMPRODUCT(((Requirements!$D$6:$D$400="M")+(Requirements!$D$6:$D$400="S")+(Requirements!$D$6:$D$400="C"))*(Requirements!$P$6:$P$400&gt;0)*(Requirements!$F$6:$F$400="")))</f>
        <v>134</v>
      </c>
      <c r="G26" s="49" t="n">
        <f aca="false">IF(Setup!$C$12="","",SUMPRODUCT(((Requirements!$D$6:$D$400="M")+(Requirements!$D$6:$D$400="S")+(Requirements!$D$6:$D$400="C"))*(Requirements!$P$6:$P$400&gt;0)*(Requirements!$G$6:$G$400="")))</f>
        <v>134</v>
      </c>
      <c r="H26" s="49" t="n">
        <f aca="false">IF(Setup!$C$13="","",SUMPRODUCT(((Requirements!$D$6:$D$400="M")+(Requirements!$D$6:$D$400="S")+(Requirements!$D$6:$D$400="C"))*(Requirements!$P$6:$P$400&gt;0)*(Requirements!$H$6:$H$400="")))</f>
        <v>134</v>
      </c>
      <c r="I26" s="49" t="n">
        <f aca="false">IF(Setup!$C$14="","",SUMPRODUCT(((Requirements!$D$6:$D$400="M")+(Requirements!$D$6:$D$400="S")+(Requirements!$D$6:$D$400="C"))*(Requirements!$P$6:$P$400&gt;0)*(Requirements!$I$6:$I$400="")))</f>
        <v>134</v>
      </c>
    </row>
    <row r="27" customFormat="false" ht="15" hidden="false" customHeight="true" outlineLevel="0" collapsed="false">
      <c r="B27" s="19" t="s">
        <v>638</v>
      </c>
      <c r="C27" s="19"/>
      <c r="D27" s="19"/>
      <c r="E27" s="50" t="n">
        <f aca="false">IF(OR(Setup!$C$10="",SUMPRODUCT((Requirements!$D$6:$D$400="C")*(Requirements!$P$6:$P$400&gt;0))=0),"",SUMPRODUCT((Requirements!$D$6:$D$400="C")*(Requirements!$P$6:$P$400&gt;0)*Requirements!$Q$6:$Q$400)/SUMPRODUCT((Requirements!$D$6:$D$400="C")*(Requirements!$P$6:$P$400&gt;0)))</f>
        <v>0</v>
      </c>
      <c r="F27" s="50" t="n">
        <f aca="false">IF(OR(Setup!$C$11="",SUMPRODUCT((Requirements!$D$6:$D$400="C")*(Requirements!$P$6:$P$400&gt;0))=0),"",SUMPRODUCT((Requirements!$D$6:$D$400="C")*(Requirements!$P$6:$P$400&gt;0)*Requirements!$R$6:$R$400)/SUMPRODUCT((Requirements!$D$6:$D$400="C")*(Requirements!$P$6:$P$400&gt;0)))</f>
        <v>0</v>
      </c>
      <c r="G27" s="50" t="n">
        <f aca="false">IF(OR(Setup!$C$12="",SUMPRODUCT((Requirements!$D$6:$D$400="C")*(Requirements!$P$6:$P$400&gt;0))=0),"",SUMPRODUCT((Requirements!$D$6:$D$400="C")*(Requirements!$P$6:$P$400&gt;0)*Requirements!$S$6:$S$400)/SUMPRODUCT((Requirements!$D$6:$D$400="C")*(Requirements!$P$6:$P$400&gt;0)))</f>
        <v>0</v>
      </c>
      <c r="H27" s="50" t="n">
        <f aca="false">IF(OR(Setup!$C$13="",SUMPRODUCT((Requirements!$D$6:$D$400="C")*(Requirements!$P$6:$P$400&gt;0))=0),"",SUMPRODUCT((Requirements!$D$6:$D$400="C")*(Requirements!$P$6:$P$400&gt;0)*Requirements!$T$6:$T$400)/SUMPRODUCT((Requirements!$D$6:$D$400="C")*(Requirements!$P$6:$P$400&gt;0)))</f>
        <v>0</v>
      </c>
      <c r="I27" s="50" t="n">
        <f aca="false">IF(OR(Setup!$C$14="",SUMPRODUCT((Requirements!$D$6:$D$400="C")*(Requirements!$P$6:$P$400&gt;0))=0),"",SUMPRODUCT((Requirements!$D$6:$D$400="C")*(Requirements!$P$6:$P$400&gt;0)*Requirements!$U$6:$U$400)/SUMPRODUCT((Requirements!$D$6:$D$400="C")*(Requirements!$P$6:$P$400&gt;0)))</f>
        <v>0</v>
      </c>
    </row>
    <row r="28" customFormat="false" ht="15" hidden="false" customHeight="true" outlineLevel="0" collapsed="false">
      <c r="B28" s="19" t="s">
        <v>639</v>
      </c>
      <c r="C28" s="19"/>
      <c r="D28" s="19"/>
      <c r="E28" s="50" t="str">
        <f aca="false">'Demo scorecard'!J$34</f>
        <v/>
      </c>
      <c r="F28" s="50" t="str">
        <f aca="false">'Demo scorecard'!K$34</f>
        <v/>
      </c>
      <c r="G28" s="50" t="str">
        <f aca="false">'Demo scorecard'!L$34</f>
        <v/>
      </c>
      <c r="H28" s="50" t="str">
        <f aca="false">'Demo scorecard'!M$34</f>
        <v/>
      </c>
      <c r="I28" s="50" t="str">
        <f aca="false">'Demo scorecard'!N$34</f>
        <v/>
      </c>
    </row>
    <row r="29" customFormat="false" ht="15" hidden="false" customHeight="true" outlineLevel="0" collapsed="false">
      <c r="B29" s="19" t="s">
        <v>640</v>
      </c>
      <c r="C29" s="19"/>
      <c r="D29" s="19"/>
      <c r="E29" s="49" t="n">
        <f aca="false">'Demo scorecard'!J$35</f>
        <v>0</v>
      </c>
      <c r="F29" s="49" t="n">
        <f aca="false">'Demo scorecard'!K$35</f>
        <v>0</v>
      </c>
      <c r="G29" s="49" t="n">
        <f aca="false">'Demo scorecard'!L$35</f>
        <v>0</v>
      </c>
      <c r="H29" s="49" t="n">
        <f aca="false">'Demo scorecard'!M$35</f>
        <v>0</v>
      </c>
      <c r="I29" s="49" t="n">
        <f aca="false">'Demo scorecard'!N$35</f>
        <v>0</v>
      </c>
    </row>
    <row r="30" customFormat="false" ht="30" hidden="false" customHeight="true" outlineLevel="0" collapsed="false">
      <c r="B30" s="23" t="s">
        <v>641</v>
      </c>
      <c r="C30" s="23"/>
      <c r="D30" s="23"/>
      <c r="E30" s="51" t="str">
        <f aca="false">IF(Setup!$C$10="","",IF(E24&gt;0,"Out: "&amp;E24&amp;" must-have"&amp;IF(E24=1,"","s")&amp;" not met",IF(E26&gt;0,"Incomplete: "&amp;E26&amp;" unanswered","In")))</f>
        <v>Incomplete: 134 unanswered</v>
      </c>
      <c r="F30" s="51" t="str">
        <f aca="false">IF(Setup!$C$11="","",IF(F24&gt;0,"Out: "&amp;F24&amp;" must-have"&amp;IF(F24=1,"","s")&amp;" not met",IF(F26&gt;0,"Incomplete: "&amp;F26&amp;" unanswered","In")))</f>
        <v>Incomplete: 134 unanswered</v>
      </c>
      <c r="G30" s="51" t="str">
        <f aca="false">IF(Setup!$C$12="","",IF(G24&gt;0,"Out: "&amp;G24&amp;" must-have"&amp;IF(G24=1,"","s")&amp;" not met",IF(G26&gt;0,"Incomplete: "&amp;G26&amp;" unanswered","In")))</f>
        <v>Incomplete: 134 unanswered</v>
      </c>
      <c r="H30" s="51" t="str">
        <f aca="false">IF(Setup!$C$13="","",IF(H24&gt;0,"Out: "&amp;H24&amp;" must-have"&amp;IF(H24=1,"","s")&amp;" not met",IF(H26&gt;0,"Incomplete: "&amp;H26&amp;" unanswered","In")))</f>
        <v>Incomplete: 134 unanswered</v>
      </c>
      <c r="I30" s="51" t="str">
        <f aca="false">IF(Setup!$C$14="","",IF(I24&gt;0,"Out: "&amp;I24&amp;" must-have"&amp;IF(I24=1,"","s")&amp;" not met",IF(I26&gt;0,"Incomplete: "&amp;I26&amp;" unanswered","In")))</f>
        <v>Incomplete: 134 unanswered</v>
      </c>
    </row>
    <row r="31" customFormat="false" ht="15" hidden="false" customHeight="true" outlineLevel="0" collapsed="false">
      <c r="B31" s="23" t="s">
        <v>642</v>
      </c>
      <c r="C31" s="23"/>
      <c r="D31" s="23"/>
      <c r="E31" s="52" t="str">
        <f aca="false">IF(E30="In",COUNTIFS($E$30:$I$30,"In",$E$23:$I$23,"&gt;"&amp;E23)+1,"")</f>
        <v/>
      </c>
      <c r="F31" s="52" t="str">
        <f aca="false">IF(F30="In",COUNTIFS($E$30:$I$30,"In",$E$23:$I$23,"&gt;"&amp;F23)+1,"")</f>
        <v/>
      </c>
      <c r="G31" s="52" t="str">
        <f aca="false">IF(G30="In",COUNTIFS($E$30:$I$30,"In",$E$23:$I$23,"&gt;"&amp;G23)+1,"")</f>
        <v/>
      </c>
      <c r="H31" s="52" t="str">
        <f aca="false">IF(H30="In",COUNTIFS($E$30:$I$30,"In",$E$23:$I$23,"&gt;"&amp;H23)+1,"")</f>
        <v/>
      </c>
      <c r="I31" s="52" t="str">
        <f aca="false">IF(I30="In",COUNTIFS($E$30:$I$30,"In",$E$23:$I$23,"&gt;"&amp;I23)+1,"")</f>
        <v/>
      </c>
    </row>
    <row r="33" customFormat="false" ht="15" hidden="false" customHeight="true" outlineLevel="0" collapsed="false">
      <c r="B33" s="53" t="s">
        <v>643</v>
      </c>
      <c r="C33" s="53"/>
      <c r="D33" s="53"/>
      <c r="E33" s="53"/>
      <c r="F33" s="53"/>
      <c r="G33" s="53"/>
      <c r="H33" s="53"/>
      <c r="I33" s="53"/>
      <c r="J33" s="53"/>
      <c r="K33" s="53"/>
      <c r="L33" s="53"/>
      <c r="M33" s="53"/>
      <c r="N33" s="53"/>
    </row>
    <row r="34" customFormat="false" ht="27" hidden="false" customHeight="true" outlineLevel="0" collapsed="false">
      <c r="B34" s="2" t="s">
        <v>644</v>
      </c>
      <c r="C34" s="2"/>
      <c r="D34" s="2"/>
      <c r="E34" s="2"/>
      <c r="F34" s="2"/>
      <c r="G34" s="2"/>
      <c r="H34" s="2"/>
      <c r="I34" s="2"/>
      <c r="J34" s="2"/>
      <c r="K34" s="2"/>
      <c r="L34" s="2"/>
      <c r="M34" s="2"/>
      <c r="N34" s="2"/>
    </row>
    <row r="35" customFormat="false" ht="27" hidden="false" customHeight="true" outlineLevel="0" collapsed="false">
      <c r="B35" s="2" t="s">
        <v>645</v>
      </c>
      <c r="C35" s="2"/>
      <c r="D35" s="2"/>
      <c r="E35" s="2"/>
      <c r="F35" s="2"/>
      <c r="G35" s="2"/>
      <c r="H35" s="2"/>
      <c r="I35" s="2"/>
      <c r="J35" s="2"/>
      <c r="K35" s="2"/>
      <c r="L35" s="2"/>
      <c r="M35" s="2"/>
      <c r="N35" s="2"/>
    </row>
    <row r="36" customFormat="false" ht="27" hidden="false" customHeight="true" outlineLevel="0" collapsed="false">
      <c r="B36" s="2" t="s">
        <v>646</v>
      </c>
      <c r="C36" s="2"/>
      <c r="D36" s="2"/>
      <c r="E36" s="2"/>
      <c r="F36" s="2"/>
      <c r="G36" s="2"/>
      <c r="H36" s="2"/>
      <c r="I36" s="2"/>
      <c r="J36" s="2"/>
      <c r="K36" s="2"/>
      <c r="L36" s="2"/>
      <c r="M36" s="2"/>
      <c r="N36" s="2"/>
    </row>
    <row r="37" customFormat="false" ht="27" hidden="false" customHeight="true" outlineLevel="0" collapsed="false">
      <c r="B37" s="2" t="s">
        <v>647</v>
      </c>
      <c r="C37" s="2"/>
      <c r="D37" s="2"/>
      <c r="E37" s="2"/>
      <c r="F37" s="2"/>
      <c r="G37" s="2"/>
      <c r="H37" s="2"/>
      <c r="I37" s="2"/>
      <c r="J37" s="2"/>
      <c r="K37" s="2"/>
      <c r="L37" s="2"/>
      <c r="M37" s="2"/>
      <c r="N37" s="2"/>
    </row>
    <row r="38" customFormat="false" ht="27" hidden="false" customHeight="true" outlineLevel="0" collapsed="false">
      <c r="B38" s="2" t="s">
        <v>648</v>
      </c>
      <c r="C38" s="2"/>
      <c r="D38" s="2"/>
      <c r="E38" s="2"/>
      <c r="F38" s="2"/>
      <c r="G38" s="2"/>
      <c r="H38" s="2"/>
      <c r="I38" s="2"/>
      <c r="J38" s="2"/>
      <c r="K38" s="2"/>
      <c r="L38" s="2"/>
      <c r="M38" s="2"/>
      <c r="N38" s="2"/>
    </row>
  </sheetData>
  <mergeCells count="16">
    <mergeCell ref="B19:N19"/>
    <mergeCell ref="B23:D23"/>
    <mergeCell ref="B24:D24"/>
    <mergeCell ref="B25:D25"/>
    <mergeCell ref="B26:D26"/>
    <mergeCell ref="B27:D27"/>
    <mergeCell ref="B28:D28"/>
    <mergeCell ref="B29:D29"/>
    <mergeCell ref="B30:D30"/>
    <mergeCell ref="B31:D31"/>
    <mergeCell ref="B33:N33"/>
    <mergeCell ref="B34:N34"/>
    <mergeCell ref="B35:N35"/>
    <mergeCell ref="B36:N36"/>
    <mergeCell ref="B37:N37"/>
    <mergeCell ref="B38:N38"/>
  </mergeCells>
  <conditionalFormatting sqref="E8:I17">
    <cfRule type="cellIs" priority="2" operator="greaterThanOrEqual" aboveAverage="0" equalAverage="0" bottom="0" percent="0" rank="0" text="" dxfId="17">
      <formula>0.85</formula>
    </cfRule>
    <cfRule type="cellIs" priority="3" operator="between" aboveAverage="0" equalAverage="0" bottom="0" percent="0" rank="0" text="" dxfId="18">
      <formula>0.6</formula>
      <formula>0.8499</formula>
    </cfRule>
    <cfRule type="expression" priority="4" aboveAverage="0" equalAverage="0" bottom="0" percent="0" rank="0" text="" dxfId="19">
      <formula>AND(E8&lt;&gt;"",E8&lt;0.6)</formula>
    </cfRule>
  </conditionalFormatting>
  <conditionalFormatting sqref="E30:I30">
    <cfRule type="expression" priority="5" aboveAverage="0" equalAverage="0" bottom="0" percent="0" rank="0" text="" dxfId="10">
      <formula>E30="In"</formula>
    </cfRule>
    <cfRule type="expression" priority="6" aboveAverage="0" equalAverage="0" bottom="0" percent="0" rank="0" text="" dxfId="13">
      <formula>LEFT(E30,3)="Out"</formula>
    </cfRule>
    <cfRule type="expression" priority="7" aboveAverage="0" equalAverage="0" bottom="0" percent="0" rank="0" text="" dxfId="20">
      <formula>LEFT(E30,10)="Incomplete"</formula>
    </cfRule>
  </conditionalFormatting>
  <printOptions headings="false" gridLines="false" gridLinesSet="true" horizontalCentered="false" verticalCentered="false"/>
  <pageMargins left="0.4" right="0.4"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9A3412"/>
    <pageSetUpPr fitToPage="true"/>
  </sheetPr>
  <dimension ref="A1:N6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5" topLeftCell="D6" activePane="bottomRight" state="frozen"/>
      <selection pane="topLeft" activeCell="A1" activeCellId="0" sqref="A1"/>
      <selection pane="topRight" activeCell="D1" activeCellId="0" sqref="D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26"/>
    <col collapsed="false" customWidth="true" hidden="false" outlineLevel="0" max="3" min="3" style="0" width="30"/>
    <col collapsed="false" customWidth="true" hidden="false" outlineLevel="0" max="4" min="4" style="0" width="40"/>
    <col collapsed="false" customWidth="true" hidden="false" outlineLevel="0" max="5" min="5" style="0" width="36"/>
    <col collapsed="false" customWidth="true" hidden="false" outlineLevel="0" max="6" min="6" style="0" width="32"/>
    <col collapsed="false" customWidth="true" hidden="false" outlineLevel="0" max="8" min="7" style="0" width="14"/>
    <col collapsed="false" customWidth="true" hidden="false" outlineLevel="0" max="9" min="9" style="0" width="9"/>
    <col collapsed="false" customWidth="true" hidden="false" outlineLevel="0" max="14" min="10" style="0" width="12"/>
  </cols>
  <sheetData>
    <row r="1" customFormat="false" ht="22.05" hidden="false" customHeight="false" outlineLevel="0" collapsed="false">
      <c r="A1" s="12" t="s">
        <v>649</v>
      </c>
    </row>
    <row r="2" customFormat="false" ht="39.75" hidden="false" customHeight="true" outlineLevel="0" collapsed="false">
      <c r="A2" s="11" t="s">
        <v>650</v>
      </c>
      <c r="B2" s="11"/>
      <c r="C2" s="11"/>
      <c r="D2" s="11"/>
      <c r="E2" s="11"/>
      <c r="F2" s="11"/>
      <c r="G2" s="11"/>
      <c r="H2" s="11"/>
      <c r="I2" s="11"/>
      <c r="J2" s="11"/>
      <c r="K2" s="11"/>
      <c r="L2" s="11"/>
      <c r="M2" s="11"/>
      <c r="N2" s="11"/>
    </row>
    <row r="3" customFormat="false" ht="27.75" hidden="false" customHeight="true" outlineLevel="0" collapsed="false">
      <c r="A3" s="21" t="s">
        <v>651</v>
      </c>
      <c r="B3" s="21"/>
      <c r="C3" s="21"/>
      <c r="D3" s="21"/>
      <c r="E3" s="21"/>
      <c r="F3" s="21"/>
      <c r="G3" s="21"/>
      <c r="H3" s="21"/>
      <c r="I3" s="21"/>
      <c r="J3" s="21"/>
      <c r="K3" s="21"/>
      <c r="L3" s="21"/>
      <c r="M3" s="21"/>
      <c r="N3" s="21"/>
    </row>
    <row r="5" customFormat="false" ht="30" hidden="false" customHeight="true" outlineLevel="0" collapsed="false">
      <c r="A5" s="22" t="s">
        <v>652</v>
      </c>
      <c r="B5" s="17" t="s">
        <v>653</v>
      </c>
      <c r="C5" s="17" t="s">
        <v>654</v>
      </c>
      <c r="D5" s="17" t="s">
        <v>655</v>
      </c>
      <c r="E5" s="17" t="s">
        <v>656</v>
      </c>
      <c r="F5" s="17" t="s">
        <v>657</v>
      </c>
      <c r="G5" s="22" t="s">
        <v>128</v>
      </c>
      <c r="H5" s="22" t="s">
        <v>658</v>
      </c>
      <c r="I5" s="22" t="s">
        <v>659</v>
      </c>
      <c r="J5" s="22" t="str">
        <f aca="false">Setup!$C$10</f>
        <v>Vendor A</v>
      </c>
      <c r="K5" s="22" t="str">
        <f aca="false">Setup!$C$11</f>
        <v>Vendor B</v>
      </c>
      <c r="L5" s="22" t="str">
        <f aca="false">Setup!$C$12</f>
        <v>Vendor C</v>
      </c>
      <c r="M5" s="22" t="str">
        <f aca="false">Setup!$C$13</f>
        <v>Vendor D</v>
      </c>
      <c r="N5" s="22" t="str">
        <f aca="false">Setup!$C$14</f>
        <v>Vendor E</v>
      </c>
    </row>
    <row r="6" customFormat="false" ht="42" hidden="false" customHeight="true" outlineLevel="0" collapsed="false">
      <c r="A6" s="25" t="n">
        <v>1</v>
      </c>
      <c r="B6" s="19" t="s">
        <v>660</v>
      </c>
      <c r="C6" s="23" t="s">
        <v>661</v>
      </c>
      <c r="D6" s="19" t="s">
        <v>662</v>
      </c>
      <c r="E6" s="19" t="s">
        <v>663</v>
      </c>
      <c r="F6" s="19" t="s">
        <v>664</v>
      </c>
      <c r="G6" s="24" t="s">
        <v>137</v>
      </c>
      <c r="H6" s="24"/>
      <c r="I6" s="54" t="n">
        <v>1</v>
      </c>
      <c r="J6" s="39"/>
      <c r="K6" s="39"/>
      <c r="L6" s="39"/>
      <c r="M6" s="39"/>
      <c r="N6" s="39"/>
    </row>
    <row r="7" customFormat="false" ht="42" hidden="false" customHeight="true" outlineLevel="0" collapsed="false">
      <c r="A7" s="25" t="n">
        <v>2</v>
      </c>
      <c r="B7" s="19" t="s">
        <v>660</v>
      </c>
      <c r="C7" s="23" t="s">
        <v>665</v>
      </c>
      <c r="D7" s="19" t="s">
        <v>666</v>
      </c>
      <c r="E7" s="19" t="s">
        <v>667</v>
      </c>
      <c r="F7" s="19" t="s">
        <v>668</v>
      </c>
      <c r="G7" s="24" t="s">
        <v>137</v>
      </c>
      <c r="H7" s="24"/>
      <c r="I7" s="54" t="n">
        <v>1</v>
      </c>
      <c r="J7" s="39"/>
      <c r="K7" s="39"/>
      <c r="L7" s="39"/>
      <c r="M7" s="39"/>
      <c r="N7" s="39"/>
    </row>
    <row r="8" customFormat="false" ht="42" hidden="false" customHeight="true" outlineLevel="0" collapsed="false">
      <c r="A8" s="25" t="n">
        <v>3</v>
      </c>
      <c r="B8" s="19" t="s">
        <v>660</v>
      </c>
      <c r="C8" s="23" t="s">
        <v>669</v>
      </c>
      <c r="D8" s="19" t="s">
        <v>670</v>
      </c>
      <c r="E8" s="19" t="s">
        <v>671</v>
      </c>
      <c r="F8" s="19" t="s">
        <v>672</v>
      </c>
      <c r="G8" s="24" t="s">
        <v>137</v>
      </c>
      <c r="H8" s="24"/>
      <c r="I8" s="54" t="n">
        <v>1</v>
      </c>
      <c r="J8" s="39"/>
      <c r="K8" s="39"/>
      <c r="L8" s="39"/>
      <c r="M8" s="39"/>
      <c r="N8" s="39"/>
    </row>
    <row r="9" customFormat="false" ht="28.5" hidden="false" customHeight="true" outlineLevel="0" collapsed="false">
      <c r="A9" s="25" t="n">
        <v>4</v>
      </c>
      <c r="B9" s="19" t="s">
        <v>673</v>
      </c>
      <c r="C9" s="23" t="s">
        <v>674</v>
      </c>
      <c r="D9" s="19" t="s">
        <v>675</v>
      </c>
      <c r="E9" s="19" t="s">
        <v>676</v>
      </c>
      <c r="F9" s="19" t="s">
        <v>677</v>
      </c>
      <c r="G9" s="24" t="s">
        <v>201</v>
      </c>
      <c r="H9" s="24"/>
      <c r="I9" s="54" t="n">
        <v>1</v>
      </c>
      <c r="J9" s="39"/>
      <c r="K9" s="39"/>
      <c r="L9" s="39"/>
      <c r="M9" s="39"/>
      <c r="N9" s="39"/>
    </row>
    <row r="10" customFormat="false" ht="42" hidden="false" customHeight="true" outlineLevel="0" collapsed="false">
      <c r="A10" s="25" t="n">
        <v>5</v>
      </c>
      <c r="B10" s="19" t="s">
        <v>673</v>
      </c>
      <c r="C10" s="23" t="s">
        <v>678</v>
      </c>
      <c r="D10" s="19" t="s">
        <v>679</v>
      </c>
      <c r="E10" s="19" t="s">
        <v>680</v>
      </c>
      <c r="F10" s="19" t="s">
        <v>681</v>
      </c>
      <c r="G10" s="24" t="s">
        <v>201</v>
      </c>
      <c r="H10" s="24"/>
      <c r="I10" s="54" t="n">
        <v>1</v>
      </c>
      <c r="J10" s="39"/>
      <c r="K10" s="39"/>
      <c r="L10" s="39"/>
      <c r="M10" s="39"/>
      <c r="N10" s="39"/>
    </row>
    <row r="11" customFormat="false" ht="42" hidden="false" customHeight="true" outlineLevel="0" collapsed="false">
      <c r="A11" s="25" t="n">
        <v>6</v>
      </c>
      <c r="B11" s="19" t="s">
        <v>673</v>
      </c>
      <c r="C11" s="23" t="s">
        <v>682</v>
      </c>
      <c r="D11" s="19" t="s">
        <v>683</v>
      </c>
      <c r="E11" s="19" t="s">
        <v>684</v>
      </c>
      <c r="F11" s="19" t="s">
        <v>685</v>
      </c>
      <c r="G11" s="24" t="s">
        <v>201</v>
      </c>
      <c r="H11" s="24"/>
      <c r="I11" s="54" t="n">
        <v>1</v>
      </c>
      <c r="J11" s="39"/>
      <c r="K11" s="39"/>
      <c r="L11" s="39"/>
      <c r="M11" s="39"/>
      <c r="N11" s="39"/>
    </row>
    <row r="12" customFormat="false" ht="42" hidden="false" customHeight="true" outlineLevel="0" collapsed="false">
      <c r="A12" s="25" t="n">
        <v>7</v>
      </c>
      <c r="B12" s="19" t="s">
        <v>673</v>
      </c>
      <c r="C12" s="23" t="s">
        <v>686</v>
      </c>
      <c r="D12" s="19" t="s">
        <v>687</v>
      </c>
      <c r="E12" s="19" t="s">
        <v>688</v>
      </c>
      <c r="F12" s="19" t="s">
        <v>689</v>
      </c>
      <c r="G12" s="24" t="s">
        <v>201</v>
      </c>
      <c r="H12" s="24"/>
      <c r="I12" s="54" t="n">
        <v>1</v>
      </c>
      <c r="J12" s="39"/>
      <c r="K12" s="39"/>
      <c r="L12" s="39"/>
      <c r="M12" s="39"/>
      <c r="N12" s="39"/>
    </row>
    <row r="13" customFormat="false" ht="42" hidden="false" customHeight="true" outlineLevel="0" collapsed="false">
      <c r="A13" s="25" t="n">
        <v>8</v>
      </c>
      <c r="B13" s="19" t="s">
        <v>673</v>
      </c>
      <c r="C13" s="23" t="s">
        <v>690</v>
      </c>
      <c r="D13" s="19" t="s">
        <v>691</v>
      </c>
      <c r="E13" s="19" t="s">
        <v>692</v>
      </c>
      <c r="F13" s="19" t="s">
        <v>693</v>
      </c>
      <c r="G13" s="24" t="s">
        <v>206</v>
      </c>
      <c r="H13" s="24"/>
      <c r="I13" s="54" t="n">
        <v>1</v>
      </c>
      <c r="J13" s="39"/>
      <c r="K13" s="39"/>
      <c r="L13" s="39"/>
      <c r="M13" s="39"/>
      <c r="N13" s="39"/>
    </row>
    <row r="14" customFormat="false" ht="42" hidden="false" customHeight="true" outlineLevel="0" collapsed="false">
      <c r="A14" s="25" t="n">
        <v>9</v>
      </c>
      <c r="B14" s="19" t="s">
        <v>673</v>
      </c>
      <c r="C14" s="23" t="s">
        <v>694</v>
      </c>
      <c r="D14" s="19" t="s">
        <v>695</v>
      </c>
      <c r="E14" s="19" t="s">
        <v>696</v>
      </c>
      <c r="F14" s="19" t="s">
        <v>697</v>
      </c>
      <c r="G14" s="24" t="s">
        <v>195</v>
      </c>
      <c r="H14" s="24"/>
      <c r="I14" s="54" t="n">
        <v>1</v>
      </c>
      <c r="J14" s="39"/>
      <c r="K14" s="39"/>
      <c r="L14" s="39"/>
      <c r="M14" s="39"/>
      <c r="N14" s="39"/>
    </row>
    <row r="15" customFormat="false" ht="28.5" hidden="false" customHeight="true" outlineLevel="0" collapsed="false">
      <c r="A15" s="25" t="n">
        <v>10</v>
      </c>
      <c r="B15" s="19" t="s">
        <v>698</v>
      </c>
      <c r="C15" s="23" t="s">
        <v>699</v>
      </c>
      <c r="D15" s="19" t="s">
        <v>700</v>
      </c>
      <c r="E15" s="19" t="s">
        <v>701</v>
      </c>
      <c r="F15" s="19" t="s">
        <v>702</v>
      </c>
      <c r="G15" s="24" t="s">
        <v>285</v>
      </c>
      <c r="H15" s="24"/>
      <c r="I15" s="54" t="n">
        <v>1</v>
      </c>
      <c r="J15" s="39"/>
      <c r="K15" s="39"/>
      <c r="L15" s="39"/>
      <c r="M15" s="39"/>
      <c r="N15" s="39"/>
    </row>
    <row r="16" customFormat="false" ht="42" hidden="false" customHeight="true" outlineLevel="0" collapsed="false">
      <c r="A16" s="25" t="n">
        <v>11</v>
      </c>
      <c r="B16" s="19" t="s">
        <v>698</v>
      </c>
      <c r="C16" s="23" t="s">
        <v>703</v>
      </c>
      <c r="D16" s="19" t="s">
        <v>704</v>
      </c>
      <c r="E16" s="19" t="s">
        <v>705</v>
      </c>
      <c r="F16" s="19" t="s">
        <v>706</v>
      </c>
      <c r="G16" s="24" t="s">
        <v>285</v>
      </c>
      <c r="H16" s="24"/>
      <c r="I16" s="54" t="n">
        <v>1</v>
      </c>
      <c r="J16" s="39"/>
      <c r="K16" s="39"/>
      <c r="L16" s="39"/>
      <c r="M16" s="39"/>
      <c r="N16" s="39"/>
    </row>
    <row r="17" customFormat="false" ht="28.5" hidden="false" customHeight="true" outlineLevel="0" collapsed="false">
      <c r="A17" s="25" t="n">
        <v>12</v>
      </c>
      <c r="B17" s="19" t="s">
        <v>698</v>
      </c>
      <c r="C17" s="23" t="s">
        <v>707</v>
      </c>
      <c r="D17" s="19" t="s">
        <v>708</v>
      </c>
      <c r="E17" s="19" t="s">
        <v>709</v>
      </c>
      <c r="F17" s="19" t="s">
        <v>710</v>
      </c>
      <c r="G17" s="24" t="s">
        <v>285</v>
      </c>
      <c r="H17" s="24" t="s">
        <v>267</v>
      </c>
      <c r="I17" s="54" t="n">
        <v>1</v>
      </c>
      <c r="J17" s="39"/>
      <c r="K17" s="39"/>
      <c r="L17" s="39"/>
      <c r="M17" s="39"/>
      <c r="N17" s="39"/>
    </row>
    <row r="18" customFormat="false" ht="42" hidden="false" customHeight="true" outlineLevel="0" collapsed="false">
      <c r="A18" s="25" t="n">
        <v>13</v>
      </c>
      <c r="B18" s="19" t="s">
        <v>698</v>
      </c>
      <c r="C18" s="23" t="s">
        <v>711</v>
      </c>
      <c r="D18" s="19" t="s">
        <v>712</v>
      </c>
      <c r="E18" s="19" t="s">
        <v>713</v>
      </c>
      <c r="F18" s="19" t="s">
        <v>714</v>
      </c>
      <c r="G18" s="24" t="s">
        <v>182</v>
      </c>
      <c r="H18" s="24"/>
      <c r="I18" s="54" t="n">
        <v>1</v>
      </c>
      <c r="J18" s="39"/>
      <c r="K18" s="39"/>
      <c r="L18" s="39"/>
      <c r="M18" s="39"/>
      <c r="N18" s="39"/>
    </row>
    <row r="19" customFormat="false" ht="28.5" hidden="false" customHeight="true" outlineLevel="0" collapsed="false">
      <c r="A19" s="25" t="n">
        <v>14</v>
      </c>
      <c r="B19" s="19" t="s">
        <v>698</v>
      </c>
      <c r="C19" s="23" t="s">
        <v>715</v>
      </c>
      <c r="D19" s="19" t="s">
        <v>716</v>
      </c>
      <c r="E19" s="19" t="s">
        <v>717</v>
      </c>
      <c r="F19" s="19" t="s">
        <v>718</v>
      </c>
      <c r="G19" s="24" t="s">
        <v>182</v>
      </c>
      <c r="H19" s="24"/>
      <c r="I19" s="54" t="n">
        <v>1</v>
      </c>
      <c r="J19" s="39"/>
      <c r="K19" s="39"/>
      <c r="L19" s="39"/>
      <c r="M19" s="39"/>
      <c r="N19" s="39"/>
    </row>
    <row r="20" customFormat="false" ht="42" hidden="false" customHeight="true" outlineLevel="0" collapsed="false">
      <c r="A20" s="25" t="n">
        <v>15</v>
      </c>
      <c r="B20" s="19" t="s">
        <v>698</v>
      </c>
      <c r="C20" s="23" t="s">
        <v>719</v>
      </c>
      <c r="D20" s="19" t="s">
        <v>720</v>
      </c>
      <c r="E20" s="19" t="s">
        <v>721</v>
      </c>
      <c r="F20" s="19" t="s">
        <v>722</v>
      </c>
      <c r="G20" s="24" t="s">
        <v>551</v>
      </c>
      <c r="H20" s="24"/>
      <c r="I20" s="54" t="n">
        <v>1</v>
      </c>
      <c r="J20" s="39"/>
      <c r="K20" s="39"/>
      <c r="L20" s="39"/>
      <c r="M20" s="39"/>
      <c r="N20" s="39"/>
    </row>
    <row r="21" customFormat="false" ht="42" hidden="false" customHeight="true" outlineLevel="0" collapsed="false">
      <c r="A21" s="25" t="n">
        <v>16</v>
      </c>
      <c r="B21" s="19" t="s">
        <v>698</v>
      </c>
      <c r="C21" s="23" t="s">
        <v>723</v>
      </c>
      <c r="D21" s="19" t="s">
        <v>724</v>
      </c>
      <c r="E21" s="19" t="s">
        <v>725</v>
      </c>
      <c r="F21" s="19" t="s">
        <v>726</v>
      </c>
      <c r="G21" s="24" t="s">
        <v>551</v>
      </c>
      <c r="H21" s="24"/>
      <c r="I21" s="54" t="n">
        <v>1</v>
      </c>
      <c r="J21" s="39"/>
      <c r="K21" s="39"/>
      <c r="L21" s="39"/>
      <c r="M21" s="39"/>
      <c r="N21" s="39"/>
    </row>
    <row r="22" customFormat="false" ht="28.5" hidden="false" customHeight="true" outlineLevel="0" collapsed="false">
      <c r="A22" s="25" t="n">
        <v>17</v>
      </c>
      <c r="B22" s="19" t="s">
        <v>727</v>
      </c>
      <c r="C22" s="23" t="s">
        <v>728</v>
      </c>
      <c r="D22" s="19" t="s">
        <v>729</v>
      </c>
      <c r="E22" s="19" t="s">
        <v>730</v>
      </c>
      <c r="F22" s="19" t="s">
        <v>731</v>
      </c>
      <c r="G22" s="24" t="s">
        <v>400</v>
      </c>
      <c r="H22" s="24"/>
      <c r="I22" s="54" t="n">
        <v>1</v>
      </c>
      <c r="J22" s="39"/>
      <c r="K22" s="39"/>
      <c r="L22" s="39"/>
      <c r="M22" s="39"/>
      <c r="N22" s="39"/>
    </row>
    <row r="23" customFormat="false" ht="28.5" hidden="false" customHeight="true" outlineLevel="0" collapsed="false">
      <c r="A23" s="25" t="n">
        <v>18</v>
      </c>
      <c r="B23" s="19" t="s">
        <v>727</v>
      </c>
      <c r="C23" s="23" t="s">
        <v>732</v>
      </c>
      <c r="D23" s="19" t="s">
        <v>733</v>
      </c>
      <c r="E23" s="19" t="s">
        <v>734</v>
      </c>
      <c r="F23" s="19" t="s">
        <v>735</v>
      </c>
      <c r="G23" s="24" t="s">
        <v>400</v>
      </c>
      <c r="H23" s="24"/>
      <c r="I23" s="54" t="n">
        <v>1</v>
      </c>
      <c r="J23" s="39"/>
      <c r="K23" s="39"/>
      <c r="L23" s="39"/>
      <c r="M23" s="39"/>
      <c r="N23" s="39"/>
    </row>
    <row r="24" customFormat="false" ht="42" hidden="false" customHeight="true" outlineLevel="0" collapsed="false">
      <c r="A24" s="25" t="n">
        <v>19</v>
      </c>
      <c r="B24" s="19" t="s">
        <v>727</v>
      </c>
      <c r="C24" s="23" t="s">
        <v>736</v>
      </c>
      <c r="D24" s="19" t="s">
        <v>737</v>
      </c>
      <c r="E24" s="19" t="s">
        <v>738</v>
      </c>
      <c r="F24" s="19" t="s">
        <v>739</v>
      </c>
      <c r="G24" s="24" t="s">
        <v>463</v>
      </c>
      <c r="H24" s="24"/>
      <c r="I24" s="54" t="n">
        <v>1</v>
      </c>
      <c r="J24" s="39"/>
      <c r="K24" s="39"/>
      <c r="L24" s="39"/>
      <c r="M24" s="39"/>
      <c r="N24" s="39"/>
    </row>
    <row r="25" customFormat="false" ht="42" hidden="false" customHeight="true" outlineLevel="0" collapsed="false">
      <c r="A25" s="25" t="n">
        <v>20</v>
      </c>
      <c r="B25" s="19" t="s">
        <v>727</v>
      </c>
      <c r="C25" s="23" t="s">
        <v>740</v>
      </c>
      <c r="D25" s="19" t="s">
        <v>741</v>
      </c>
      <c r="E25" s="19" t="s">
        <v>742</v>
      </c>
      <c r="F25" s="19" t="s">
        <v>743</v>
      </c>
      <c r="G25" s="24" t="s">
        <v>463</v>
      </c>
      <c r="H25" s="24"/>
      <c r="I25" s="54" t="n">
        <v>1</v>
      </c>
      <c r="J25" s="39"/>
      <c r="K25" s="39"/>
      <c r="L25" s="39"/>
      <c r="M25" s="39"/>
      <c r="N25" s="39"/>
    </row>
    <row r="26" customFormat="false" ht="28.5" hidden="false" customHeight="true" outlineLevel="0" collapsed="false">
      <c r="A26" s="25" t="n">
        <v>21</v>
      </c>
      <c r="B26" s="19" t="s">
        <v>727</v>
      </c>
      <c r="C26" s="23" t="s">
        <v>744</v>
      </c>
      <c r="D26" s="19" t="s">
        <v>745</v>
      </c>
      <c r="E26" s="19" t="s">
        <v>746</v>
      </c>
      <c r="F26" s="19" t="s">
        <v>747</v>
      </c>
      <c r="G26" s="24" t="s">
        <v>463</v>
      </c>
      <c r="H26" s="24"/>
      <c r="I26" s="54" t="n">
        <v>1</v>
      </c>
      <c r="J26" s="39"/>
      <c r="K26" s="39"/>
      <c r="L26" s="39"/>
      <c r="M26" s="39"/>
      <c r="N26" s="39"/>
    </row>
    <row r="27" customFormat="false" ht="28.5" hidden="false" customHeight="true" outlineLevel="0" collapsed="false">
      <c r="A27" s="25" t="n">
        <v>22</v>
      </c>
      <c r="B27" s="19" t="s">
        <v>748</v>
      </c>
      <c r="C27" s="23" t="s">
        <v>749</v>
      </c>
      <c r="D27" s="19" t="s">
        <v>750</v>
      </c>
      <c r="E27" s="19" t="s">
        <v>751</v>
      </c>
      <c r="F27" s="19" t="s">
        <v>752</v>
      </c>
      <c r="G27" s="24" t="s">
        <v>267</v>
      </c>
      <c r="H27" s="24"/>
      <c r="I27" s="54" t="n">
        <v>1</v>
      </c>
      <c r="J27" s="39"/>
      <c r="K27" s="39"/>
      <c r="L27" s="39"/>
      <c r="M27" s="39"/>
      <c r="N27" s="39"/>
    </row>
    <row r="28" customFormat="false" ht="28.5" hidden="false" customHeight="true" outlineLevel="0" collapsed="false">
      <c r="A28" s="25" t="n">
        <v>23</v>
      </c>
      <c r="B28" s="19" t="s">
        <v>748</v>
      </c>
      <c r="C28" s="23" t="s">
        <v>753</v>
      </c>
      <c r="D28" s="19" t="s">
        <v>754</v>
      </c>
      <c r="E28" s="19" t="s">
        <v>755</v>
      </c>
      <c r="F28" s="19" t="s">
        <v>756</v>
      </c>
      <c r="G28" s="24" t="s">
        <v>267</v>
      </c>
      <c r="H28" s="24"/>
      <c r="I28" s="54" t="n">
        <v>1</v>
      </c>
      <c r="J28" s="39"/>
      <c r="K28" s="39"/>
      <c r="L28" s="39"/>
      <c r="M28" s="39"/>
      <c r="N28" s="39"/>
    </row>
    <row r="29" customFormat="false" ht="42" hidden="false" customHeight="true" outlineLevel="0" collapsed="false">
      <c r="A29" s="25" t="n">
        <v>24</v>
      </c>
      <c r="B29" s="19" t="s">
        <v>748</v>
      </c>
      <c r="C29" s="23" t="s">
        <v>757</v>
      </c>
      <c r="D29" s="19" t="s">
        <v>758</v>
      </c>
      <c r="E29" s="19" t="s">
        <v>759</v>
      </c>
      <c r="F29" s="19" t="s">
        <v>760</v>
      </c>
      <c r="G29" s="24" t="s">
        <v>220</v>
      </c>
      <c r="H29" s="24"/>
      <c r="I29" s="54" t="n">
        <v>1</v>
      </c>
      <c r="J29" s="39"/>
      <c r="K29" s="39"/>
      <c r="L29" s="39"/>
      <c r="M29" s="39"/>
      <c r="N29" s="39"/>
    </row>
    <row r="30" customFormat="false" ht="42" hidden="false" customHeight="true" outlineLevel="0" collapsed="false">
      <c r="A30" s="25" t="n">
        <v>25</v>
      </c>
      <c r="B30" s="19" t="s">
        <v>748</v>
      </c>
      <c r="C30" s="23" t="s">
        <v>761</v>
      </c>
      <c r="D30" s="19" t="s">
        <v>762</v>
      </c>
      <c r="E30" s="19" t="s">
        <v>763</v>
      </c>
      <c r="F30" s="19" t="s">
        <v>764</v>
      </c>
      <c r="G30" s="24" t="s">
        <v>220</v>
      </c>
      <c r="H30" s="24"/>
      <c r="I30" s="54" t="n">
        <v>1</v>
      </c>
      <c r="J30" s="39"/>
      <c r="K30" s="39"/>
      <c r="L30" s="39"/>
      <c r="M30" s="39"/>
      <c r="N30" s="39"/>
    </row>
    <row r="32" customFormat="false" ht="15" hidden="false" customHeight="false" outlineLevel="0" collapsed="false">
      <c r="A32" s="42" t="s">
        <v>765</v>
      </c>
    </row>
    <row r="33" customFormat="false" ht="15" hidden="false" customHeight="true" outlineLevel="0" collapsed="false">
      <c r="C33" s="4" t="s">
        <v>766</v>
      </c>
      <c r="D33" s="4"/>
      <c r="E33" s="4"/>
      <c r="F33" s="4"/>
      <c r="G33" s="4"/>
      <c r="H33" s="4"/>
      <c r="I33" s="4"/>
      <c r="J33" s="25" t="n">
        <f aca="false">COUNT(J6:J30)</f>
        <v>0</v>
      </c>
      <c r="K33" s="25" t="n">
        <f aca="false">COUNT(K6:K30)</f>
        <v>0</v>
      </c>
      <c r="L33" s="25" t="n">
        <f aca="false">COUNT(L6:L30)</f>
        <v>0</v>
      </c>
      <c r="M33" s="25" t="n">
        <f aca="false">COUNT(M6:M30)</f>
        <v>0</v>
      </c>
      <c r="N33" s="25" t="n">
        <f aca="false">COUNT(N6:N30)</f>
        <v>0</v>
      </c>
    </row>
    <row r="34" customFormat="false" ht="15" hidden="false" customHeight="true" outlineLevel="0" collapsed="false">
      <c r="C34" s="53" t="s">
        <v>767</v>
      </c>
      <c r="D34" s="53"/>
      <c r="E34" s="53"/>
      <c r="F34" s="53"/>
      <c r="G34" s="53"/>
      <c r="H34" s="53"/>
      <c r="I34" s="53"/>
      <c r="J34" s="55" t="str">
        <f aca="false">IF(Setup!$C$10="","",IF(SUMPRODUCT($I$6:$I$30*(J6:J30&lt;&gt;""))=0,"",SUMPRODUCT($I$6:$I$30,J6:J30)/(3*SUMPRODUCT($I$6:$I$30*(J6:J30&lt;&gt;"")))))</f>
        <v/>
      </c>
      <c r="K34" s="55" t="str">
        <f aca="false">IF(Setup!$C$11="","",IF(SUMPRODUCT($I$6:$I$30*(K6:K30&lt;&gt;""))=0,"",SUMPRODUCT($I$6:$I$30,K6:K30)/(3*SUMPRODUCT($I$6:$I$30*(K6:K30&lt;&gt;"")))))</f>
        <v/>
      </c>
      <c r="L34" s="55" t="str">
        <f aca="false">IF(Setup!$C$12="","",IF(SUMPRODUCT($I$6:$I$30*(L6:L30&lt;&gt;""))=0,"",SUMPRODUCT($I$6:$I$30,L6:L30)/(3*SUMPRODUCT($I$6:$I$30*(L6:L30&lt;&gt;"")))))</f>
        <v/>
      </c>
      <c r="M34" s="55" t="str">
        <f aca="false">IF(Setup!$C$13="","",IF(SUMPRODUCT($I$6:$I$30*(M6:M30&lt;&gt;""))=0,"",SUMPRODUCT($I$6:$I$30,M6:M30)/(3*SUMPRODUCT($I$6:$I$30*(M6:M30&lt;&gt;"")))))</f>
        <v/>
      </c>
      <c r="N34" s="55" t="str">
        <f aca="false">IF(Setup!$C$14="","",IF(SUMPRODUCT($I$6:$I$30*(N6:N30&lt;&gt;""))=0,"",SUMPRODUCT($I$6:$I$30,N6:N30)/(3*SUMPRODUCT($I$6:$I$30*(N6:N30&lt;&gt;"")))))</f>
        <v/>
      </c>
    </row>
    <row r="35" customFormat="false" ht="15" hidden="false" customHeight="true" outlineLevel="0" collapsed="false">
      <c r="C35" s="4" t="s">
        <v>768</v>
      </c>
      <c r="D35" s="4"/>
      <c r="E35" s="4"/>
      <c r="F35" s="4"/>
      <c r="G35" s="4"/>
      <c r="H35" s="4"/>
      <c r="I35" s="4"/>
      <c r="J35" s="25" t="n">
        <f aca="false">IF(Setup!$C$10="","",COUNTIF(J6:J30,0))</f>
        <v>0</v>
      </c>
      <c r="K35" s="25" t="n">
        <f aca="false">IF(Setup!$C$11="","",COUNTIF(K6:K30,0))</f>
        <v>0</v>
      </c>
      <c r="L35" s="25" t="n">
        <f aca="false">IF(Setup!$C$12="","",COUNTIF(L6:L30,0))</f>
        <v>0</v>
      </c>
      <c r="M35" s="25" t="n">
        <f aca="false">IF(Setup!$C$13="","",COUNTIF(M6:M30,0))</f>
        <v>0</v>
      </c>
      <c r="N35" s="25" t="n">
        <f aca="false">IF(Setup!$C$14="","",COUNTIF(N6:N30,0))</f>
        <v>0</v>
      </c>
    </row>
    <row r="36" customFormat="false" ht="15" hidden="false" customHeight="true" outlineLevel="0" collapsed="false">
      <c r="C36" s="2" t="s">
        <v>769</v>
      </c>
      <c r="D36" s="2"/>
      <c r="E36" s="2"/>
      <c r="F36" s="2"/>
      <c r="G36" s="2"/>
      <c r="H36" s="2"/>
      <c r="I36" s="2"/>
    </row>
    <row r="38" customFormat="false" ht="15" hidden="false" customHeight="false" outlineLevel="0" collapsed="false">
      <c r="A38" s="42" t="s">
        <v>770</v>
      </c>
    </row>
    <row r="39" customFormat="false" ht="25.5" hidden="false" customHeight="true" outlineLevel="0" collapsed="false">
      <c r="C39" s="21" t="s">
        <v>771</v>
      </c>
      <c r="D39" s="21"/>
      <c r="E39" s="21"/>
      <c r="F39" s="21"/>
      <c r="G39" s="21"/>
      <c r="H39" s="21"/>
      <c r="I39" s="21"/>
      <c r="J39" s="21"/>
      <c r="K39" s="21"/>
      <c r="L39" s="21"/>
      <c r="M39" s="21"/>
      <c r="N39" s="21"/>
    </row>
    <row r="40" customFormat="false" ht="15" hidden="false" customHeight="false" outlineLevel="0" collapsed="false">
      <c r="C40" s="56" t="s">
        <v>772</v>
      </c>
      <c r="D40" s="54" t="n">
        <v>2.5</v>
      </c>
      <c r="E40" s="56" t="s">
        <v>773</v>
      </c>
      <c r="F40" s="54" t="n">
        <v>1.5</v>
      </c>
      <c r="G40" s="56" t="s">
        <v>774</v>
      </c>
      <c r="H40" s="54" t="n">
        <v>0.5</v>
      </c>
    </row>
    <row r="42" customFormat="false" ht="15" hidden="false" customHeight="false" outlineLevel="0" collapsed="false">
      <c r="C42" s="46" t="s">
        <v>128</v>
      </c>
      <c r="D42" s="46"/>
      <c r="E42" s="22" t="s">
        <v>775</v>
      </c>
      <c r="F42" s="57"/>
      <c r="G42" s="57"/>
      <c r="H42" s="57"/>
      <c r="I42" s="57"/>
      <c r="J42" s="22" t="str">
        <f aca="false">Setup!$C$10</f>
        <v>Vendor A</v>
      </c>
      <c r="K42" s="22" t="str">
        <f aca="false">Setup!$C$11</f>
        <v>Vendor B</v>
      </c>
      <c r="L42" s="22" t="str">
        <f aca="false">Setup!$C$12</f>
        <v>Vendor C</v>
      </c>
      <c r="M42" s="22" t="str">
        <f aca="false">Setup!$C$13</f>
        <v>Vendor D</v>
      </c>
      <c r="N42" s="22" t="str">
        <f aca="false">Setup!$C$14</f>
        <v>Vendor E</v>
      </c>
    </row>
    <row r="43" customFormat="false" ht="15" hidden="false" customHeight="false" outlineLevel="0" collapsed="false">
      <c r="C43" s="58" t="s">
        <v>137</v>
      </c>
      <c r="D43" s="58"/>
      <c r="E43" s="59" t="n">
        <f aca="false">SUMPRODUCT(($G$6:$G$30="1 Risk assessment and planning")+($H$6:$H$30="1 Risk assessment and planning"))</f>
        <v>3</v>
      </c>
      <c r="J43" s="44" t="str">
        <f aca="false">IF(SUMPRODUCT((($G$6:$G$30="1 Risk assessment and planning")+($H$6:$H$30="1 Risk assessment and planning"))*(J$6:J$30&lt;&gt;""))=0,"",SUMPRODUCT((($G$6:$G$30="1 Risk assessment and planning")+($H$6:$H$30="1 Risk assessment and planning"))*(J$6:J$30&lt;&gt;""),J$6:J$30)/SUMPRODUCT((($G$6:$G$30="1 Risk assessment and planning")+($H$6:$H$30="1 Risk assessment and planning"))*(J$6:J$30&lt;&gt;"")))</f>
        <v/>
      </c>
      <c r="K43" s="44" t="str">
        <f aca="false">IF(SUMPRODUCT((($G$6:$G$30="1 Risk assessment and planning")+($H$6:$H$30="1 Risk assessment and planning"))*(K$6:K$30&lt;&gt;""))=0,"",SUMPRODUCT((($G$6:$G$30="1 Risk assessment and planning")+($H$6:$H$30="1 Risk assessment and planning"))*(K$6:K$30&lt;&gt;""),K$6:K$30)/SUMPRODUCT((($G$6:$G$30="1 Risk assessment and planning")+($H$6:$H$30="1 Risk assessment and planning"))*(K$6:K$30&lt;&gt;"")))</f>
        <v/>
      </c>
      <c r="L43" s="44" t="str">
        <f aca="false">IF(SUMPRODUCT((($G$6:$G$30="1 Risk assessment and planning")+($H$6:$H$30="1 Risk assessment and planning"))*(L$6:L$30&lt;&gt;""))=0,"",SUMPRODUCT((($G$6:$G$30="1 Risk assessment and planning")+($H$6:$H$30="1 Risk assessment and planning"))*(L$6:L$30&lt;&gt;""),L$6:L$30)/SUMPRODUCT((($G$6:$G$30="1 Risk assessment and planning")+($H$6:$H$30="1 Risk assessment and planning"))*(L$6:L$30&lt;&gt;"")))</f>
        <v/>
      </c>
      <c r="M43" s="44" t="str">
        <f aca="false">IF(SUMPRODUCT((($G$6:$G$30="1 Risk assessment and planning")+($H$6:$H$30="1 Risk assessment and planning"))*(M$6:M$30&lt;&gt;""))=0,"",SUMPRODUCT((($G$6:$G$30="1 Risk assessment and planning")+($H$6:$H$30="1 Risk assessment and planning"))*(M$6:M$30&lt;&gt;""),M$6:M$30)/SUMPRODUCT((($G$6:$G$30="1 Risk assessment and planning")+($H$6:$H$30="1 Risk assessment and planning"))*(M$6:M$30&lt;&gt;"")))</f>
        <v/>
      </c>
      <c r="N43" s="44" t="str">
        <f aca="false">IF(SUMPRODUCT((($G$6:$G$30="1 Risk assessment and planning")+($H$6:$H$30="1 Risk assessment and planning"))*(N$6:N$30&lt;&gt;""))=0,"",SUMPRODUCT((($G$6:$G$30="1 Risk assessment and planning")+($H$6:$H$30="1 Risk assessment and planning"))*(N$6:N$30&lt;&gt;""),N$6:N$30)/SUMPRODUCT((($G$6:$G$30="1 Risk assessment and planning")+($H$6:$H$30="1 Risk assessment and planning"))*(N$6:N$30&lt;&gt;"")))</f>
        <v/>
      </c>
    </row>
    <row r="44" customFormat="false" ht="15" hidden="false" customHeight="false" outlineLevel="0" collapsed="false">
      <c r="C44" s="58"/>
      <c r="D44" s="58"/>
      <c r="E44" s="59"/>
      <c r="J44" s="60" t="str">
        <f aca="false">IF(J43="","",IF(J43&gt;=$D$40,"Strong",IF(J43&gt;=$F$40,"Adequate",IF(J43&gt;=$H$40,"Limited","Not offered"))))</f>
        <v/>
      </c>
      <c r="K44" s="60" t="str">
        <f aca="false">IF(K43="","",IF(K43&gt;=$D$40,"Strong",IF(K43&gt;=$F$40,"Adequate",IF(K43&gt;=$H$40,"Limited","Not offered"))))</f>
        <v/>
      </c>
      <c r="L44" s="60" t="str">
        <f aca="false">IF(L43="","",IF(L43&gt;=$D$40,"Strong",IF(L43&gt;=$F$40,"Adequate",IF(L43&gt;=$H$40,"Limited","Not offered"))))</f>
        <v/>
      </c>
      <c r="M44" s="60" t="str">
        <f aca="false">IF(M43="","",IF(M43&gt;=$D$40,"Strong",IF(M43&gt;=$F$40,"Adequate",IF(M43&gt;=$H$40,"Limited","Not offered"))))</f>
        <v/>
      </c>
      <c r="N44" s="60" t="str">
        <f aca="false">IF(N43="","",IF(N43&gt;=$D$40,"Strong",IF(N43&gt;=$F$40,"Adequate",IF(N43&gt;=$H$40,"Limited","Not offered"))))</f>
        <v/>
      </c>
    </row>
    <row r="45" customFormat="false" ht="15" hidden="false" customHeight="false" outlineLevel="0" collapsed="false">
      <c r="C45" s="58" t="s">
        <v>201</v>
      </c>
      <c r="D45" s="58"/>
      <c r="E45" s="59" t="n">
        <f aca="false">SUMPRODUCT(($G$6:$G$30="2 Engagement workflow")+($H$6:$H$30="2 Engagement workflow"))</f>
        <v>4</v>
      </c>
      <c r="J45" s="44" t="str">
        <f aca="false">IF(SUMPRODUCT((($G$6:$G$30="2 Engagement workflow")+($H$6:$H$30="2 Engagement workflow"))*(J$6:J$30&lt;&gt;""))=0,"",SUMPRODUCT((($G$6:$G$30="2 Engagement workflow")+($H$6:$H$30="2 Engagement workflow"))*(J$6:J$30&lt;&gt;""),J$6:J$30)/SUMPRODUCT((($G$6:$G$30="2 Engagement workflow")+($H$6:$H$30="2 Engagement workflow"))*(J$6:J$30&lt;&gt;"")))</f>
        <v/>
      </c>
      <c r="K45" s="44" t="str">
        <f aca="false">IF(SUMPRODUCT((($G$6:$G$30="2 Engagement workflow")+($H$6:$H$30="2 Engagement workflow"))*(K$6:K$30&lt;&gt;""))=0,"",SUMPRODUCT((($G$6:$G$30="2 Engagement workflow")+($H$6:$H$30="2 Engagement workflow"))*(K$6:K$30&lt;&gt;""),K$6:K$30)/SUMPRODUCT((($G$6:$G$30="2 Engagement workflow")+($H$6:$H$30="2 Engagement workflow"))*(K$6:K$30&lt;&gt;"")))</f>
        <v/>
      </c>
      <c r="L45" s="44" t="str">
        <f aca="false">IF(SUMPRODUCT((($G$6:$G$30="2 Engagement workflow")+($H$6:$H$30="2 Engagement workflow"))*(L$6:L$30&lt;&gt;""))=0,"",SUMPRODUCT((($G$6:$G$30="2 Engagement workflow")+($H$6:$H$30="2 Engagement workflow"))*(L$6:L$30&lt;&gt;""),L$6:L$30)/SUMPRODUCT((($G$6:$G$30="2 Engagement workflow")+($H$6:$H$30="2 Engagement workflow"))*(L$6:L$30&lt;&gt;"")))</f>
        <v/>
      </c>
      <c r="M45" s="44" t="str">
        <f aca="false">IF(SUMPRODUCT((($G$6:$G$30="2 Engagement workflow")+($H$6:$H$30="2 Engagement workflow"))*(M$6:M$30&lt;&gt;""))=0,"",SUMPRODUCT((($G$6:$G$30="2 Engagement workflow")+($H$6:$H$30="2 Engagement workflow"))*(M$6:M$30&lt;&gt;""),M$6:M$30)/SUMPRODUCT((($G$6:$G$30="2 Engagement workflow")+($H$6:$H$30="2 Engagement workflow"))*(M$6:M$30&lt;&gt;"")))</f>
        <v/>
      </c>
      <c r="N45" s="44" t="str">
        <f aca="false">IF(SUMPRODUCT((($G$6:$G$30="2 Engagement workflow")+($H$6:$H$30="2 Engagement workflow"))*(N$6:N$30&lt;&gt;""))=0,"",SUMPRODUCT((($G$6:$G$30="2 Engagement workflow")+($H$6:$H$30="2 Engagement workflow"))*(N$6:N$30&lt;&gt;""),N$6:N$30)/SUMPRODUCT((($G$6:$G$30="2 Engagement workflow")+($H$6:$H$30="2 Engagement workflow"))*(N$6:N$30&lt;&gt;"")))</f>
        <v/>
      </c>
    </row>
    <row r="46" customFormat="false" ht="15" hidden="false" customHeight="false" outlineLevel="0" collapsed="false">
      <c r="C46" s="58"/>
      <c r="D46" s="58"/>
      <c r="E46" s="59"/>
      <c r="J46" s="60" t="str">
        <f aca="false">IF(J45="","",IF(J45&gt;=$D$40,"Strong",IF(J45&gt;=$F$40,"Adequate",IF(J45&gt;=$H$40,"Limited","Not offered"))))</f>
        <v/>
      </c>
      <c r="K46" s="60" t="str">
        <f aca="false">IF(K45="","",IF(K45&gt;=$D$40,"Strong",IF(K45&gt;=$F$40,"Adequate",IF(K45&gt;=$H$40,"Limited","Not offered"))))</f>
        <v/>
      </c>
      <c r="L46" s="60" t="str">
        <f aca="false">IF(L45="","",IF(L45&gt;=$D$40,"Strong",IF(L45&gt;=$F$40,"Adequate",IF(L45&gt;=$H$40,"Limited","Not offered"))))</f>
        <v/>
      </c>
      <c r="M46" s="60" t="str">
        <f aca="false">IF(M45="","",IF(M45&gt;=$D$40,"Strong",IF(M45&gt;=$F$40,"Adequate",IF(M45&gt;=$H$40,"Limited","Not offered"))))</f>
        <v/>
      </c>
      <c r="N46" s="60" t="str">
        <f aca="false">IF(N45="","",IF(N45&gt;=$D$40,"Strong",IF(N45&gt;=$F$40,"Adequate",IF(N45&gt;=$H$40,"Limited","Not offered"))))</f>
        <v/>
      </c>
    </row>
    <row r="47" customFormat="false" ht="15" hidden="false" customHeight="false" outlineLevel="0" collapsed="false">
      <c r="C47" s="58" t="s">
        <v>206</v>
      </c>
      <c r="D47" s="58"/>
      <c r="E47" s="59" t="n">
        <f aca="false">SUMPRODUCT(($G$6:$G$30="3 Workpapers and evidence")+($H$6:$H$30="3 Workpapers and evidence"))</f>
        <v>1</v>
      </c>
      <c r="J47" s="44" t="str">
        <f aca="false">IF(SUMPRODUCT((($G$6:$G$30="3 Workpapers and evidence")+($H$6:$H$30="3 Workpapers and evidence"))*(J$6:J$30&lt;&gt;""))=0,"",SUMPRODUCT((($G$6:$G$30="3 Workpapers and evidence")+($H$6:$H$30="3 Workpapers and evidence"))*(J$6:J$30&lt;&gt;""),J$6:J$30)/SUMPRODUCT((($G$6:$G$30="3 Workpapers and evidence")+($H$6:$H$30="3 Workpapers and evidence"))*(J$6:J$30&lt;&gt;"")))</f>
        <v/>
      </c>
      <c r="K47" s="44" t="str">
        <f aca="false">IF(SUMPRODUCT((($G$6:$G$30="3 Workpapers and evidence")+($H$6:$H$30="3 Workpapers and evidence"))*(K$6:K$30&lt;&gt;""))=0,"",SUMPRODUCT((($G$6:$G$30="3 Workpapers and evidence")+($H$6:$H$30="3 Workpapers and evidence"))*(K$6:K$30&lt;&gt;""),K$6:K$30)/SUMPRODUCT((($G$6:$G$30="3 Workpapers and evidence")+($H$6:$H$30="3 Workpapers and evidence"))*(K$6:K$30&lt;&gt;"")))</f>
        <v/>
      </c>
      <c r="L47" s="44" t="str">
        <f aca="false">IF(SUMPRODUCT((($G$6:$G$30="3 Workpapers and evidence")+($H$6:$H$30="3 Workpapers and evidence"))*(L$6:L$30&lt;&gt;""))=0,"",SUMPRODUCT((($G$6:$G$30="3 Workpapers and evidence")+($H$6:$H$30="3 Workpapers and evidence"))*(L$6:L$30&lt;&gt;""),L$6:L$30)/SUMPRODUCT((($G$6:$G$30="3 Workpapers and evidence")+($H$6:$H$30="3 Workpapers and evidence"))*(L$6:L$30&lt;&gt;"")))</f>
        <v/>
      </c>
      <c r="M47" s="44" t="str">
        <f aca="false">IF(SUMPRODUCT((($G$6:$G$30="3 Workpapers and evidence")+($H$6:$H$30="3 Workpapers and evidence"))*(M$6:M$30&lt;&gt;""))=0,"",SUMPRODUCT((($G$6:$G$30="3 Workpapers and evidence")+($H$6:$H$30="3 Workpapers and evidence"))*(M$6:M$30&lt;&gt;""),M$6:M$30)/SUMPRODUCT((($G$6:$G$30="3 Workpapers and evidence")+($H$6:$H$30="3 Workpapers and evidence"))*(M$6:M$30&lt;&gt;"")))</f>
        <v/>
      </c>
      <c r="N47" s="44" t="str">
        <f aca="false">IF(SUMPRODUCT((($G$6:$G$30="3 Workpapers and evidence")+($H$6:$H$30="3 Workpapers and evidence"))*(N$6:N$30&lt;&gt;""))=0,"",SUMPRODUCT((($G$6:$G$30="3 Workpapers and evidence")+($H$6:$H$30="3 Workpapers and evidence"))*(N$6:N$30&lt;&gt;""),N$6:N$30)/SUMPRODUCT((($G$6:$G$30="3 Workpapers and evidence")+($H$6:$H$30="3 Workpapers and evidence"))*(N$6:N$30&lt;&gt;"")))</f>
        <v/>
      </c>
    </row>
    <row r="48" customFormat="false" ht="15" hidden="false" customHeight="false" outlineLevel="0" collapsed="false">
      <c r="C48" s="58"/>
      <c r="D48" s="58"/>
      <c r="E48" s="59"/>
      <c r="J48" s="60" t="str">
        <f aca="false">IF(J47="","",IF(J47&gt;=$D$40,"Strong",IF(J47&gt;=$F$40,"Adequate",IF(J47&gt;=$H$40,"Limited","Not offered"))))</f>
        <v/>
      </c>
      <c r="K48" s="60" t="str">
        <f aca="false">IF(K47="","",IF(K47&gt;=$D$40,"Strong",IF(K47&gt;=$F$40,"Adequate",IF(K47&gt;=$H$40,"Limited","Not offered"))))</f>
        <v/>
      </c>
      <c r="L48" s="60" t="str">
        <f aca="false">IF(L47="","",IF(L47&gt;=$D$40,"Strong",IF(L47&gt;=$F$40,"Adequate",IF(L47&gt;=$H$40,"Limited","Not offered"))))</f>
        <v/>
      </c>
      <c r="M48" s="60" t="str">
        <f aca="false">IF(M47="","",IF(M47&gt;=$D$40,"Strong",IF(M47&gt;=$F$40,"Adequate",IF(M47&gt;=$H$40,"Limited","Not offered"))))</f>
        <v/>
      </c>
      <c r="N48" s="60" t="str">
        <f aca="false">IF(N47="","",IF(N47&gt;=$D$40,"Strong",IF(N47&gt;=$F$40,"Adequate",IF(N47&gt;=$H$40,"Limited","Not offered"))))</f>
        <v/>
      </c>
    </row>
    <row r="49" customFormat="false" ht="15" hidden="false" customHeight="false" outlineLevel="0" collapsed="false">
      <c r="C49" s="58" t="s">
        <v>285</v>
      </c>
      <c r="D49" s="58"/>
      <c r="E49" s="59" t="n">
        <f aca="false">SUMPRODUCT(($G$6:$G$30="4 Issues and follow-up")+($H$6:$H$30="4 Issues and follow-up"))</f>
        <v>3</v>
      </c>
      <c r="J49" s="44" t="str">
        <f aca="false">IF(SUMPRODUCT((($G$6:$G$30="4 Issues and follow-up")+($H$6:$H$30="4 Issues and follow-up"))*(J$6:J$30&lt;&gt;""))=0,"",SUMPRODUCT((($G$6:$G$30="4 Issues and follow-up")+($H$6:$H$30="4 Issues and follow-up"))*(J$6:J$30&lt;&gt;""),J$6:J$30)/SUMPRODUCT((($G$6:$G$30="4 Issues and follow-up")+($H$6:$H$30="4 Issues and follow-up"))*(J$6:J$30&lt;&gt;"")))</f>
        <v/>
      </c>
      <c r="K49" s="44" t="str">
        <f aca="false">IF(SUMPRODUCT((($G$6:$G$30="4 Issues and follow-up")+($H$6:$H$30="4 Issues and follow-up"))*(K$6:K$30&lt;&gt;""))=0,"",SUMPRODUCT((($G$6:$G$30="4 Issues and follow-up")+($H$6:$H$30="4 Issues and follow-up"))*(K$6:K$30&lt;&gt;""),K$6:K$30)/SUMPRODUCT((($G$6:$G$30="4 Issues and follow-up")+($H$6:$H$30="4 Issues and follow-up"))*(K$6:K$30&lt;&gt;"")))</f>
        <v/>
      </c>
      <c r="L49" s="44" t="str">
        <f aca="false">IF(SUMPRODUCT((($G$6:$G$30="4 Issues and follow-up")+($H$6:$H$30="4 Issues and follow-up"))*(L$6:L$30&lt;&gt;""))=0,"",SUMPRODUCT((($G$6:$G$30="4 Issues and follow-up")+($H$6:$H$30="4 Issues and follow-up"))*(L$6:L$30&lt;&gt;""),L$6:L$30)/SUMPRODUCT((($G$6:$G$30="4 Issues and follow-up")+($H$6:$H$30="4 Issues and follow-up"))*(L$6:L$30&lt;&gt;"")))</f>
        <v/>
      </c>
      <c r="M49" s="44" t="str">
        <f aca="false">IF(SUMPRODUCT((($G$6:$G$30="4 Issues and follow-up")+($H$6:$H$30="4 Issues and follow-up"))*(M$6:M$30&lt;&gt;""))=0,"",SUMPRODUCT((($G$6:$G$30="4 Issues and follow-up")+($H$6:$H$30="4 Issues and follow-up"))*(M$6:M$30&lt;&gt;""),M$6:M$30)/SUMPRODUCT((($G$6:$G$30="4 Issues and follow-up")+($H$6:$H$30="4 Issues and follow-up"))*(M$6:M$30&lt;&gt;"")))</f>
        <v/>
      </c>
      <c r="N49" s="44" t="str">
        <f aca="false">IF(SUMPRODUCT((($G$6:$G$30="4 Issues and follow-up")+($H$6:$H$30="4 Issues and follow-up"))*(N$6:N$30&lt;&gt;""))=0,"",SUMPRODUCT((($G$6:$G$30="4 Issues and follow-up")+($H$6:$H$30="4 Issues and follow-up"))*(N$6:N$30&lt;&gt;""),N$6:N$30)/SUMPRODUCT((($G$6:$G$30="4 Issues and follow-up")+($H$6:$H$30="4 Issues and follow-up"))*(N$6:N$30&lt;&gt;"")))</f>
        <v/>
      </c>
    </row>
    <row r="50" customFormat="false" ht="15" hidden="false" customHeight="false" outlineLevel="0" collapsed="false">
      <c r="C50" s="58"/>
      <c r="D50" s="58"/>
      <c r="E50" s="59"/>
      <c r="J50" s="60" t="str">
        <f aca="false">IF(J49="","",IF(J49&gt;=$D$40,"Strong",IF(J49&gt;=$F$40,"Adequate",IF(J49&gt;=$H$40,"Limited","Not offered"))))</f>
        <v/>
      </c>
      <c r="K50" s="60" t="str">
        <f aca="false">IF(K49="","",IF(K49&gt;=$D$40,"Strong",IF(K49&gt;=$F$40,"Adequate",IF(K49&gt;=$H$40,"Limited","Not offered"))))</f>
        <v/>
      </c>
      <c r="L50" s="60" t="str">
        <f aca="false">IF(L49="","",IF(L49&gt;=$D$40,"Strong",IF(L49&gt;=$F$40,"Adequate",IF(L49&gt;=$H$40,"Limited","Not offered"))))</f>
        <v/>
      </c>
      <c r="M50" s="60" t="str">
        <f aca="false">IF(M49="","",IF(M49&gt;=$D$40,"Strong",IF(M49&gt;=$F$40,"Adequate",IF(M49&gt;=$H$40,"Limited","Not offered"))))</f>
        <v/>
      </c>
      <c r="N50" s="60" t="str">
        <f aca="false">IF(N49="","",IF(N49&gt;=$D$40,"Strong",IF(N49&gt;=$F$40,"Adequate",IF(N49&gt;=$H$40,"Limited","Not offered"))))</f>
        <v/>
      </c>
    </row>
    <row r="51" customFormat="false" ht="15" hidden="false" customHeight="false" outlineLevel="0" collapsed="false">
      <c r="C51" s="58" t="s">
        <v>182</v>
      </c>
      <c r="D51" s="58"/>
      <c r="E51" s="59" t="n">
        <f aca="false">SUMPRODUCT(($G$6:$G$30="5 Reporting")+($H$6:$H$30="5 Reporting"))</f>
        <v>2</v>
      </c>
      <c r="J51" s="44" t="str">
        <f aca="false">IF(SUMPRODUCT((($G$6:$G$30="5 Reporting")+($H$6:$H$30="5 Reporting"))*(J$6:J$30&lt;&gt;""))=0,"",SUMPRODUCT((($G$6:$G$30="5 Reporting")+($H$6:$H$30="5 Reporting"))*(J$6:J$30&lt;&gt;""),J$6:J$30)/SUMPRODUCT((($G$6:$G$30="5 Reporting")+($H$6:$H$30="5 Reporting"))*(J$6:J$30&lt;&gt;"")))</f>
        <v/>
      </c>
      <c r="K51" s="44" t="str">
        <f aca="false">IF(SUMPRODUCT((($G$6:$G$30="5 Reporting")+($H$6:$H$30="5 Reporting"))*(K$6:K$30&lt;&gt;""))=0,"",SUMPRODUCT((($G$6:$G$30="5 Reporting")+($H$6:$H$30="5 Reporting"))*(K$6:K$30&lt;&gt;""),K$6:K$30)/SUMPRODUCT((($G$6:$G$30="5 Reporting")+($H$6:$H$30="5 Reporting"))*(K$6:K$30&lt;&gt;"")))</f>
        <v/>
      </c>
      <c r="L51" s="44" t="str">
        <f aca="false">IF(SUMPRODUCT((($G$6:$G$30="5 Reporting")+($H$6:$H$30="5 Reporting"))*(L$6:L$30&lt;&gt;""))=0,"",SUMPRODUCT((($G$6:$G$30="5 Reporting")+($H$6:$H$30="5 Reporting"))*(L$6:L$30&lt;&gt;""),L$6:L$30)/SUMPRODUCT((($G$6:$G$30="5 Reporting")+($H$6:$H$30="5 Reporting"))*(L$6:L$30&lt;&gt;"")))</f>
        <v/>
      </c>
      <c r="M51" s="44" t="str">
        <f aca="false">IF(SUMPRODUCT((($G$6:$G$30="5 Reporting")+($H$6:$H$30="5 Reporting"))*(M$6:M$30&lt;&gt;""))=0,"",SUMPRODUCT((($G$6:$G$30="5 Reporting")+($H$6:$H$30="5 Reporting"))*(M$6:M$30&lt;&gt;""),M$6:M$30)/SUMPRODUCT((($G$6:$G$30="5 Reporting")+($H$6:$H$30="5 Reporting"))*(M$6:M$30&lt;&gt;"")))</f>
        <v/>
      </c>
      <c r="N51" s="44" t="str">
        <f aca="false">IF(SUMPRODUCT((($G$6:$G$30="5 Reporting")+($H$6:$H$30="5 Reporting"))*(N$6:N$30&lt;&gt;""))=0,"",SUMPRODUCT((($G$6:$G$30="5 Reporting")+($H$6:$H$30="5 Reporting"))*(N$6:N$30&lt;&gt;""),N$6:N$30)/SUMPRODUCT((($G$6:$G$30="5 Reporting")+($H$6:$H$30="5 Reporting"))*(N$6:N$30&lt;&gt;"")))</f>
        <v/>
      </c>
    </row>
    <row r="52" customFormat="false" ht="15" hidden="false" customHeight="false" outlineLevel="0" collapsed="false">
      <c r="C52" s="58"/>
      <c r="D52" s="58"/>
      <c r="E52" s="59"/>
      <c r="J52" s="60" t="str">
        <f aca="false">IF(J51="","",IF(J51&gt;=$D$40,"Strong",IF(J51&gt;=$F$40,"Adequate",IF(J51&gt;=$H$40,"Limited","Not offered"))))</f>
        <v/>
      </c>
      <c r="K52" s="60" t="str">
        <f aca="false">IF(K51="","",IF(K51&gt;=$D$40,"Strong",IF(K51&gt;=$F$40,"Adequate",IF(K51&gt;=$H$40,"Limited","Not offered"))))</f>
        <v/>
      </c>
      <c r="L52" s="60" t="str">
        <f aca="false">IF(L51="","",IF(L51&gt;=$D$40,"Strong",IF(L51&gt;=$F$40,"Adequate",IF(L51&gt;=$H$40,"Limited","Not offered"))))</f>
        <v/>
      </c>
      <c r="M52" s="60" t="str">
        <f aca="false">IF(M51="","",IF(M51&gt;=$D$40,"Strong",IF(M51&gt;=$F$40,"Adequate",IF(M51&gt;=$H$40,"Limited","Not offered"))))</f>
        <v/>
      </c>
      <c r="N52" s="60" t="str">
        <f aca="false">IF(N51="","",IF(N51&gt;=$D$40,"Strong",IF(N51&gt;=$F$40,"Adequate",IF(N51&gt;=$H$40,"Limited","Not offered"))))</f>
        <v/>
      </c>
    </row>
    <row r="53" customFormat="false" ht="15" hidden="false" customHeight="false" outlineLevel="0" collapsed="false">
      <c r="C53" s="58" t="s">
        <v>551</v>
      </c>
      <c r="D53" s="58"/>
      <c r="E53" s="59" t="n">
        <f aca="false">SUMPRODUCT(($G$6:$G$30="6 SOX and controls testing")+($H$6:$H$30="6 SOX and controls testing"))</f>
        <v>2</v>
      </c>
      <c r="J53" s="44" t="str">
        <f aca="false">IF(SUMPRODUCT((($G$6:$G$30="6 SOX and controls testing")+($H$6:$H$30="6 SOX and controls testing"))*(J$6:J$30&lt;&gt;""))=0,"",SUMPRODUCT((($G$6:$G$30="6 SOX and controls testing")+($H$6:$H$30="6 SOX and controls testing"))*(J$6:J$30&lt;&gt;""),J$6:J$30)/SUMPRODUCT((($G$6:$G$30="6 SOX and controls testing")+($H$6:$H$30="6 SOX and controls testing"))*(J$6:J$30&lt;&gt;"")))</f>
        <v/>
      </c>
      <c r="K53" s="44" t="str">
        <f aca="false">IF(SUMPRODUCT((($G$6:$G$30="6 SOX and controls testing")+($H$6:$H$30="6 SOX and controls testing"))*(K$6:K$30&lt;&gt;""))=0,"",SUMPRODUCT((($G$6:$G$30="6 SOX and controls testing")+($H$6:$H$30="6 SOX and controls testing"))*(K$6:K$30&lt;&gt;""),K$6:K$30)/SUMPRODUCT((($G$6:$G$30="6 SOX and controls testing")+($H$6:$H$30="6 SOX and controls testing"))*(K$6:K$30&lt;&gt;"")))</f>
        <v/>
      </c>
      <c r="L53" s="44" t="str">
        <f aca="false">IF(SUMPRODUCT((($G$6:$G$30="6 SOX and controls testing")+($H$6:$H$30="6 SOX and controls testing"))*(L$6:L$30&lt;&gt;""))=0,"",SUMPRODUCT((($G$6:$G$30="6 SOX and controls testing")+($H$6:$H$30="6 SOX and controls testing"))*(L$6:L$30&lt;&gt;""),L$6:L$30)/SUMPRODUCT((($G$6:$G$30="6 SOX and controls testing")+($H$6:$H$30="6 SOX and controls testing"))*(L$6:L$30&lt;&gt;"")))</f>
        <v/>
      </c>
      <c r="M53" s="44" t="str">
        <f aca="false">IF(SUMPRODUCT((($G$6:$G$30="6 SOX and controls testing")+($H$6:$H$30="6 SOX and controls testing"))*(M$6:M$30&lt;&gt;""))=0,"",SUMPRODUCT((($G$6:$G$30="6 SOX and controls testing")+($H$6:$H$30="6 SOX and controls testing"))*(M$6:M$30&lt;&gt;""),M$6:M$30)/SUMPRODUCT((($G$6:$G$30="6 SOX and controls testing")+($H$6:$H$30="6 SOX and controls testing"))*(M$6:M$30&lt;&gt;"")))</f>
        <v/>
      </c>
      <c r="N53" s="44" t="str">
        <f aca="false">IF(SUMPRODUCT((($G$6:$G$30="6 SOX and controls testing")+($H$6:$H$30="6 SOX and controls testing"))*(N$6:N$30&lt;&gt;""))=0,"",SUMPRODUCT((($G$6:$G$30="6 SOX and controls testing")+($H$6:$H$30="6 SOX and controls testing"))*(N$6:N$30&lt;&gt;""),N$6:N$30)/SUMPRODUCT((($G$6:$G$30="6 SOX and controls testing")+($H$6:$H$30="6 SOX and controls testing"))*(N$6:N$30&lt;&gt;"")))</f>
        <v/>
      </c>
    </row>
    <row r="54" customFormat="false" ht="15" hidden="false" customHeight="false" outlineLevel="0" collapsed="false">
      <c r="C54" s="58"/>
      <c r="D54" s="58"/>
      <c r="E54" s="59"/>
      <c r="J54" s="60" t="str">
        <f aca="false">IF(J53="","",IF(J53&gt;=$D$40,"Strong",IF(J53&gt;=$F$40,"Adequate",IF(J53&gt;=$H$40,"Limited","Not offered"))))</f>
        <v/>
      </c>
      <c r="K54" s="60" t="str">
        <f aca="false">IF(K53="","",IF(K53&gt;=$D$40,"Strong",IF(K53&gt;=$F$40,"Adequate",IF(K53&gt;=$H$40,"Limited","Not offered"))))</f>
        <v/>
      </c>
      <c r="L54" s="60" t="str">
        <f aca="false">IF(L53="","",IF(L53&gt;=$D$40,"Strong",IF(L53&gt;=$F$40,"Adequate",IF(L53&gt;=$H$40,"Limited","Not offered"))))</f>
        <v/>
      </c>
      <c r="M54" s="60" t="str">
        <f aca="false">IF(M53="","",IF(M53&gt;=$D$40,"Strong",IF(M53&gt;=$F$40,"Adequate",IF(M53&gt;=$H$40,"Limited","Not offered"))))</f>
        <v/>
      </c>
      <c r="N54" s="60" t="str">
        <f aca="false">IF(N53="","",IF(N53&gt;=$D$40,"Strong",IF(N53&gt;=$F$40,"Adequate",IF(N53&gt;=$H$40,"Limited","Not offered"))))</f>
        <v/>
      </c>
    </row>
    <row r="55" customFormat="false" ht="15" hidden="false" customHeight="false" outlineLevel="0" collapsed="false">
      <c r="C55" s="58" t="s">
        <v>400</v>
      </c>
      <c r="D55" s="58"/>
      <c r="E55" s="59" t="n">
        <f aca="false">SUMPRODUCT(($G$6:$G$30="7 Analytics and automation")+($H$6:$H$30="7 Analytics and automation"))</f>
        <v>2</v>
      </c>
      <c r="J55" s="44" t="str">
        <f aca="false">IF(SUMPRODUCT((($G$6:$G$30="7 Analytics and automation")+($H$6:$H$30="7 Analytics and automation"))*(J$6:J$30&lt;&gt;""))=0,"",SUMPRODUCT((($G$6:$G$30="7 Analytics and automation")+($H$6:$H$30="7 Analytics and automation"))*(J$6:J$30&lt;&gt;""),J$6:J$30)/SUMPRODUCT((($G$6:$G$30="7 Analytics and automation")+($H$6:$H$30="7 Analytics and automation"))*(J$6:J$30&lt;&gt;"")))</f>
        <v/>
      </c>
      <c r="K55" s="44" t="str">
        <f aca="false">IF(SUMPRODUCT((($G$6:$G$30="7 Analytics and automation")+($H$6:$H$30="7 Analytics and automation"))*(K$6:K$30&lt;&gt;""))=0,"",SUMPRODUCT((($G$6:$G$30="7 Analytics and automation")+($H$6:$H$30="7 Analytics and automation"))*(K$6:K$30&lt;&gt;""),K$6:K$30)/SUMPRODUCT((($G$6:$G$30="7 Analytics and automation")+($H$6:$H$30="7 Analytics and automation"))*(K$6:K$30&lt;&gt;"")))</f>
        <v/>
      </c>
      <c r="L55" s="44" t="str">
        <f aca="false">IF(SUMPRODUCT((($G$6:$G$30="7 Analytics and automation")+($H$6:$H$30="7 Analytics and automation"))*(L$6:L$30&lt;&gt;""))=0,"",SUMPRODUCT((($G$6:$G$30="7 Analytics and automation")+($H$6:$H$30="7 Analytics and automation"))*(L$6:L$30&lt;&gt;""),L$6:L$30)/SUMPRODUCT((($G$6:$G$30="7 Analytics and automation")+($H$6:$H$30="7 Analytics and automation"))*(L$6:L$30&lt;&gt;"")))</f>
        <v/>
      </c>
      <c r="M55" s="44" t="str">
        <f aca="false">IF(SUMPRODUCT((($G$6:$G$30="7 Analytics and automation")+($H$6:$H$30="7 Analytics and automation"))*(M$6:M$30&lt;&gt;""))=0,"",SUMPRODUCT((($G$6:$G$30="7 Analytics and automation")+($H$6:$H$30="7 Analytics and automation"))*(M$6:M$30&lt;&gt;""),M$6:M$30)/SUMPRODUCT((($G$6:$G$30="7 Analytics and automation")+($H$6:$H$30="7 Analytics and automation"))*(M$6:M$30&lt;&gt;"")))</f>
        <v/>
      </c>
      <c r="N55" s="44" t="str">
        <f aca="false">IF(SUMPRODUCT((($G$6:$G$30="7 Analytics and automation")+($H$6:$H$30="7 Analytics and automation"))*(N$6:N$30&lt;&gt;""))=0,"",SUMPRODUCT((($G$6:$G$30="7 Analytics and automation")+($H$6:$H$30="7 Analytics and automation"))*(N$6:N$30&lt;&gt;""),N$6:N$30)/SUMPRODUCT((($G$6:$G$30="7 Analytics and automation")+($H$6:$H$30="7 Analytics and automation"))*(N$6:N$30&lt;&gt;"")))</f>
        <v/>
      </c>
    </row>
    <row r="56" customFormat="false" ht="15" hidden="false" customHeight="false" outlineLevel="0" collapsed="false">
      <c r="C56" s="58"/>
      <c r="D56" s="58"/>
      <c r="E56" s="59"/>
      <c r="J56" s="60" t="str">
        <f aca="false">IF(J55="","",IF(J55&gt;=$D$40,"Strong",IF(J55&gt;=$F$40,"Adequate",IF(J55&gt;=$H$40,"Limited","Not offered"))))</f>
        <v/>
      </c>
      <c r="K56" s="60" t="str">
        <f aca="false">IF(K55="","",IF(K55&gt;=$D$40,"Strong",IF(K55&gt;=$F$40,"Adequate",IF(K55&gt;=$H$40,"Limited","Not offered"))))</f>
        <v/>
      </c>
      <c r="L56" s="60" t="str">
        <f aca="false">IF(L55="","",IF(L55&gt;=$D$40,"Strong",IF(L55&gt;=$F$40,"Adequate",IF(L55&gt;=$H$40,"Limited","Not offered"))))</f>
        <v/>
      </c>
      <c r="M56" s="60" t="str">
        <f aca="false">IF(M55="","",IF(M55&gt;=$D$40,"Strong",IF(M55&gt;=$F$40,"Adequate",IF(M55&gt;=$H$40,"Limited","Not offered"))))</f>
        <v/>
      </c>
      <c r="N56" s="60" t="str">
        <f aca="false">IF(N55="","",IF(N55&gt;=$D$40,"Strong",IF(N55&gt;=$F$40,"Adequate",IF(N55&gt;=$H$40,"Limited","Not offered"))))</f>
        <v/>
      </c>
    </row>
    <row r="57" customFormat="false" ht="15" hidden="false" customHeight="false" outlineLevel="0" collapsed="false">
      <c r="C57" s="58" t="s">
        <v>463</v>
      </c>
      <c r="D57" s="58"/>
      <c r="E57" s="59" t="n">
        <f aca="false">SUMPRODUCT(($G$6:$G$30="8 AI features")+($H$6:$H$30="8 AI features"))</f>
        <v>3</v>
      </c>
      <c r="J57" s="44" t="str">
        <f aca="false">IF(SUMPRODUCT((($G$6:$G$30="8 AI features")+($H$6:$H$30="8 AI features"))*(J$6:J$30&lt;&gt;""))=0,"",SUMPRODUCT((($G$6:$G$30="8 AI features")+($H$6:$H$30="8 AI features"))*(J$6:J$30&lt;&gt;""),J$6:J$30)/SUMPRODUCT((($G$6:$G$30="8 AI features")+($H$6:$H$30="8 AI features"))*(J$6:J$30&lt;&gt;"")))</f>
        <v/>
      </c>
      <c r="K57" s="44" t="str">
        <f aca="false">IF(SUMPRODUCT((($G$6:$G$30="8 AI features")+($H$6:$H$30="8 AI features"))*(K$6:K$30&lt;&gt;""))=0,"",SUMPRODUCT((($G$6:$G$30="8 AI features")+($H$6:$H$30="8 AI features"))*(K$6:K$30&lt;&gt;""),K$6:K$30)/SUMPRODUCT((($G$6:$G$30="8 AI features")+($H$6:$H$30="8 AI features"))*(K$6:K$30&lt;&gt;"")))</f>
        <v/>
      </c>
      <c r="L57" s="44" t="str">
        <f aca="false">IF(SUMPRODUCT((($G$6:$G$30="8 AI features")+($H$6:$H$30="8 AI features"))*(L$6:L$30&lt;&gt;""))=0,"",SUMPRODUCT((($G$6:$G$30="8 AI features")+($H$6:$H$30="8 AI features"))*(L$6:L$30&lt;&gt;""),L$6:L$30)/SUMPRODUCT((($G$6:$G$30="8 AI features")+($H$6:$H$30="8 AI features"))*(L$6:L$30&lt;&gt;"")))</f>
        <v/>
      </c>
      <c r="M57" s="44" t="str">
        <f aca="false">IF(SUMPRODUCT((($G$6:$G$30="8 AI features")+($H$6:$H$30="8 AI features"))*(M$6:M$30&lt;&gt;""))=0,"",SUMPRODUCT((($G$6:$G$30="8 AI features")+($H$6:$H$30="8 AI features"))*(M$6:M$30&lt;&gt;""),M$6:M$30)/SUMPRODUCT((($G$6:$G$30="8 AI features")+($H$6:$H$30="8 AI features"))*(M$6:M$30&lt;&gt;"")))</f>
        <v/>
      </c>
      <c r="N57" s="44" t="str">
        <f aca="false">IF(SUMPRODUCT((($G$6:$G$30="8 AI features")+($H$6:$H$30="8 AI features"))*(N$6:N$30&lt;&gt;""))=0,"",SUMPRODUCT((($G$6:$G$30="8 AI features")+($H$6:$H$30="8 AI features"))*(N$6:N$30&lt;&gt;""),N$6:N$30)/SUMPRODUCT((($G$6:$G$30="8 AI features")+($H$6:$H$30="8 AI features"))*(N$6:N$30&lt;&gt;"")))</f>
        <v/>
      </c>
    </row>
    <row r="58" customFormat="false" ht="15" hidden="false" customHeight="false" outlineLevel="0" collapsed="false">
      <c r="C58" s="58"/>
      <c r="D58" s="58"/>
      <c r="E58" s="59"/>
      <c r="J58" s="60" t="str">
        <f aca="false">IF(J57="","",IF(J57&gt;=$D$40,"Strong",IF(J57&gt;=$F$40,"Adequate",IF(J57&gt;=$H$40,"Limited","Not offered"))))</f>
        <v/>
      </c>
      <c r="K58" s="60" t="str">
        <f aca="false">IF(K57="","",IF(K57&gt;=$D$40,"Strong",IF(K57&gt;=$F$40,"Adequate",IF(K57&gt;=$H$40,"Limited","Not offered"))))</f>
        <v/>
      </c>
      <c r="L58" s="60" t="str">
        <f aca="false">IF(L57="","",IF(L57&gt;=$D$40,"Strong",IF(L57&gt;=$F$40,"Adequate",IF(L57&gt;=$H$40,"Limited","Not offered"))))</f>
        <v/>
      </c>
      <c r="M58" s="60" t="str">
        <f aca="false">IF(M57="","",IF(M57&gt;=$D$40,"Strong",IF(M57&gt;=$F$40,"Adequate",IF(M57&gt;=$H$40,"Limited","Not offered"))))</f>
        <v/>
      </c>
      <c r="N58" s="60" t="str">
        <f aca="false">IF(N57="","",IF(N57&gt;=$D$40,"Strong",IF(N57&gt;=$F$40,"Adequate",IF(N57&gt;=$H$40,"Limited","Not offered"))))</f>
        <v/>
      </c>
    </row>
    <row r="59" customFormat="false" ht="15" hidden="false" customHeight="false" outlineLevel="0" collapsed="false">
      <c r="C59" s="58" t="s">
        <v>195</v>
      </c>
      <c r="D59" s="58"/>
      <c r="E59" s="59" t="n">
        <f aca="false">SUMPRODUCT(($G$6:$G$30="9 Quality program support")+($H$6:$H$30="9 Quality program support"))</f>
        <v>1</v>
      </c>
      <c r="J59" s="44" t="str">
        <f aca="false">IF(SUMPRODUCT((($G$6:$G$30="9 Quality program support")+($H$6:$H$30="9 Quality program support"))*(J$6:J$30&lt;&gt;""))=0,"",SUMPRODUCT((($G$6:$G$30="9 Quality program support")+($H$6:$H$30="9 Quality program support"))*(J$6:J$30&lt;&gt;""),J$6:J$30)/SUMPRODUCT((($G$6:$G$30="9 Quality program support")+($H$6:$H$30="9 Quality program support"))*(J$6:J$30&lt;&gt;"")))</f>
        <v/>
      </c>
      <c r="K59" s="44" t="str">
        <f aca="false">IF(SUMPRODUCT((($G$6:$G$30="9 Quality program support")+($H$6:$H$30="9 Quality program support"))*(K$6:K$30&lt;&gt;""))=0,"",SUMPRODUCT((($G$6:$G$30="9 Quality program support")+($H$6:$H$30="9 Quality program support"))*(K$6:K$30&lt;&gt;""),K$6:K$30)/SUMPRODUCT((($G$6:$G$30="9 Quality program support")+($H$6:$H$30="9 Quality program support"))*(K$6:K$30&lt;&gt;"")))</f>
        <v/>
      </c>
      <c r="L59" s="44" t="str">
        <f aca="false">IF(SUMPRODUCT((($G$6:$G$30="9 Quality program support")+($H$6:$H$30="9 Quality program support"))*(L$6:L$30&lt;&gt;""))=0,"",SUMPRODUCT((($G$6:$G$30="9 Quality program support")+($H$6:$H$30="9 Quality program support"))*(L$6:L$30&lt;&gt;""),L$6:L$30)/SUMPRODUCT((($G$6:$G$30="9 Quality program support")+($H$6:$H$30="9 Quality program support"))*(L$6:L$30&lt;&gt;"")))</f>
        <v/>
      </c>
      <c r="M59" s="44" t="str">
        <f aca="false">IF(SUMPRODUCT((($G$6:$G$30="9 Quality program support")+($H$6:$H$30="9 Quality program support"))*(M$6:M$30&lt;&gt;""))=0,"",SUMPRODUCT((($G$6:$G$30="9 Quality program support")+($H$6:$H$30="9 Quality program support"))*(M$6:M$30&lt;&gt;""),M$6:M$30)/SUMPRODUCT((($G$6:$G$30="9 Quality program support")+($H$6:$H$30="9 Quality program support"))*(M$6:M$30&lt;&gt;"")))</f>
        <v/>
      </c>
      <c r="N59" s="44" t="str">
        <f aca="false">IF(SUMPRODUCT((($G$6:$G$30="9 Quality program support")+($H$6:$H$30="9 Quality program support"))*(N$6:N$30&lt;&gt;""))=0,"",SUMPRODUCT((($G$6:$G$30="9 Quality program support")+($H$6:$H$30="9 Quality program support"))*(N$6:N$30&lt;&gt;""),N$6:N$30)/SUMPRODUCT((($G$6:$G$30="9 Quality program support")+($H$6:$H$30="9 Quality program support"))*(N$6:N$30&lt;&gt;"")))</f>
        <v/>
      </c>
    </row>
    <row r="60" customFormat="false" ht="15" hidden="false" customHeight="false" outlineLevel="0" collapsed="false">
      <c r="C60" s="58"/>
      <c r="D60" s="58"/>
      <c r="E60" s="59"/>
      <c r="J60" s="60" t="str">
        <f aca="false">IF(J59="","",IF(J59&gt;=$D$40,"Strong",IF(J59&gt;=$F$40,"Adequate",IF(J59&gt;=$H$40,"Limited","Not offered"))))</f>
        <v/>
      </c>
      <c r="K60" s="60" t="str">
        <f aca="false">IF(K59="","",IF(K59&gt;=$D$40,"Strong",IF(K59&gt;=$F$40,"Adequate",IF(K59&gt;=$H$40,"Limited","Not offered"))))</f>
        <v/>
      </c>
      <c r="L60" s="60" t="str">
        <f aca="false">IF(L59="","",IF(L59&gt;=$D$40,"Strong",IF(L59&gt;=$F$40,"Adequate",IF(L59&gt;=$H$40,"Limited","Not offered"))))</f>
        <v/>
      </c>
      <c r="M60" s="60" t="str">
        <f aca="false">IF(M59="","",IF(M59&gt;=$D$40,"Strong",IF(M59&gt;=$F$40,"Adequate",IF(M59&gt;=$H$40,"Limited","Not offered"))))</f>
        <v/>
      </c>
      <c r="N60" s="60" t="str">
        <f aca="false">IF(N59="","",IF(N59&gt;=$D$40,"Strong",IF(N59&gt;=$F$40,"Adequate",IF(N59&gt;=$H$40,"Limited","Not offered"))))</f>
        <v/>
      </c>
    </row>
    <row r="61" customFormat="false" ht="15" hidden="false" customHeight="false" outlineLevel="0" collapsed="false">
      <c r="C61" s="58" t="s">
        <v>267</v>
      </c>
      <c r="D61" s="58"/>
      <c r="E61" s="59" t="n">
        <f aca="false">SUMPRODUCT(($G$6:$G$30="10 Auditee experience")+($H$6:$H$30="10 Auditee experience"))</f>
        <v>3</v>
      </c>
      <c r="J61" s="44" t="str">
        <f aca="false">IF(SUMPRODUCT((($G$6:$G$30="10 Auditee experience")+($H$6:$H$30="10 Auditee experience"))*(J$6:J$30&lt;&gt;""))=0,"",SUMPRODUCT((($G$6:$G$30="10 Auditee experience")+($H$6:$H$30="10 Auditee experience"))*(J$6:J$30&lt;&gt;""),J$6:J$30)/SUMPRODUCT((($G$6:$G$30="10 Auditee experience")+($H$6:$H$30="10 Auditee experience"))*(J$6:J$30&lt;&gt;"")))</f>
        <v/>
      </c>
      <c r="K61" s="44" t="str">
        <f aca="false">IF(SUMPRODUCT((($G$6:$G$30="10 Auditee experience")+($H$6:$H$30="10 Auditee experience"))*(K$6:K$30&lt;&gt;""))=0,"",SUMPRODUCT((($G$6:$G$30="10 Auditee experience")+($H$6:$H$30="10 Auditee experience"))*(K$6:K$30&lt;&gt;""),K$6:K$30)/SUMPRODUCT((($G$6:$G$30="10 Auditee experience")+($H$6:$H$30="10 Auditee experience"))*(K$6:K$30&lt;&gt;"")))</f>
        <v/>
      </c>
      <c r="L61" s="44" t="str">
        <f aca="false">IF(SUMPRODUCT((($G$6:$G$30="10 Auditee experience")+($H$6:$H$30="10 Auditee experience"))*(L$6:L$30&lt;&gt;""))=0,"",SUMPRODUCT((($G$6:$G$30="10 Auditee experience")+($H$6:$H$30="10 Auditee experience"))*(L$6:L$30&lt;&gt;""),L$6:L$30)/SUMPRODUCT((($G$6:$G$30="10 Auditee experience")+($H$6:$H$30="10 Auditee experience"))*(L$6:L$30&lt;&gt;"")))</f>
        <v/>
      </c>
      <c r="M61" s="44" t="str">
        <f aca="false">IF(SUMPRODUCT((($G$6:$G$30="10 Auditee experience")+($H$6:$H$30="10 Auditee experience"))*(M$6:M$30&lt;&gt;""))=0,"",SUMPRODUCT((($G$6:$G$30="10 Auditee experience")+($H$6:$H$30="10 Auditee experience"))*(M$6:M$30&lt;&gt;""),M$6:M$30)/SUMPRODUCT((($G$6:$G$30="10 Auditee experience")+($H$6:$H$30="10 Auditee experience"))*(M$6:M$30&lt;&gt;"")))</f>
        <v/>
      </c>
      <c r="N61" s="44" t="str">
        <f aca="false">IF(SUMPRODUCT((($G$6:$G$30="10 Auditee experience")+($H$6:$H$30="10 Auditee experience"))*(N$6:N$30&lt;&gt;""))=0,"",SUMPRODUCT((($G$6:$G$30="10 Auditee experience")+($H$6:$H$30="10 Auditee experience"))*(N$6:N$30&lt;&gt;""),N$6:N$30)/SUMPRODUCT((($G$6:$G$30="10 Auditee experience")+($H$6:$H$30="10 Auditee experience"))*(N$6:N$30&lt;&gt;"")))</f>
        <v/>
      </c>
    </row>
    <row r="62" customFormat="false" ht="15" hidden="false" customHeight="false" outlineLevel="0" collapsed="false">
      <c r="C62" s="58"/>
      <c r="D62" s="58"/>
      <c r="E62" s="59"/>
      <c r="J62" s="60" t="str">
        <f aca="false">IF(J61="","",IF(J61&gt;=$D$40,"Strong",IF(J61&gt;=$F$40,"Adequate",IF(J61&gt;=$H$40,"Limited","Not offered"))))</f>
        <v/>
      </c>
      <c r="K62" s="60" t="str">
        <f aca="false">IF(K61="","",IF(K61&gt;=$D$40,"Strong",IF(K61&gt;=$F$40,"Adequate",IF(K61&gt;=$H$40,"Limited","Not offered"))))</f>
        <v/>
      </c>
      <c r="L62" s="60" t="str">
        <f aca="false">IF(L61="","",IF(L61&gt;=$D$40,"Strong",IF(L61&gt;=$F$40,"Adequate",IF(L61&gt;=$H$40,"Limited","Not offered"))))</f>
        <v/>
      </c>
      <c r="M62" s="60" t="str">
        <f aca="false">IF(M61="","",IF(M61&gt;=$D$40,"Strong",IF(M61&gt;=$F$40,"Adequate",IF(M61&gt;=$H$40,"Limited","Not offered"))))</f>
        <v/>
      </c>
      <c r="N62" s="60" t="str">
        <f aca="false">IF(N61="","",IF(N61&gt;=$D$40,"Strong",IF(N61&gt;=$F$40,"Adequate",IF(N61&gt;=$H$40,"Limited","Not offered"))))</f>
        <v/>
      </c>
    </row>
    <row r="63" customFormat="false" ht="15" hidden="false" customHeight="false" outlineLevel="0" collapsed="false">
      <c r="C63" s="58" t="s">
        <v>220</v>
      </c>
      <c r="D63" s="58"/>
      <c r="E63" s="59" t="n">
        <f aca="false">SUMPRODUCT(($G$6:$G$30="11 Administration, integrations and security")+($H$6:$H$30="11 Administration, integrations and security"))</f>
        <v>2</v>
      </c>
      <c r="J63" s="44" t="str">
        <f aca="false">IF(SUMPRODUCT((($G$6:$G$30="11 Administration, integrations and security")+($H$6:$H$30="11 Administration, integrations and security"))*(J$6:J$30&lt;&gt;""))=0,"",SUMPRODUCT((($G$6:$G$30="11 Administration, integrations and security")+($H$6:$H$30="11 Administration, integrations and security"))*(J$6:J$30&lt;&gt;""),J$6:J$30)/SUMPRODUCT((($G$6:$G$30="11 Administration, integrations and security")+($H$6:$H$30="11 Administration, integrations and security"))*(J$6:J$30&lt;&gt;"")))</f>
        <v/>
      </c>
      <c r="K63" s="44" t="str">
        <f aca="false">IF(SUMPRODUCT((($G$6:$G$30="11 Administration, integrations and security")+($H$6:$H$30="11 Administration, integrations and security"))*(K$6:K$30&lt;&gt;""))=0,"",SUMPRODUCT((($G$6:$G$30="11 Administration, integrations and security")+($H$6:$H$30="11 Administration, integrations and security"))*(K$6:K$30&lt;&gt;""),K$6:K$30)/SUMPRODUCT((($G$6:$G$30="11 Administration, integrations and security")+($H$6:$H$30="11 Administration, integrations and security"))*(K$6:K$30&lt;&gt;"")))</f>
        <v/>
      </c>
      <c r="L63" s="44" t="str">
        <f aca="false">IF(SUMPRODUCT((($G$6:$G$30="11 Administration, integrations and security")+($H$6:$H$30="11 Administration, integrations and security"))*(L$6:L$30&lt;&gt;""))=0,"",SUMPRODUCT((($G$6:$G$30="11 Administration, integrations and security")+($H$6:$H$30="11 Administration, integrations and security"))*(L$6:L$30&lt;&gt;""),L$6:L$30)/SUMPRODUCT((($G$6:$G$30="11 Administration, integrations and security")+($H$6:$H$30="11 Administration, integrations and security"))*(L$6:L$30&lt;&gt;"")))</f>
        <v/>
      </c>
      <c r="M63" s="44" t="str">
        <f aca="false">IF(SUMPRODUCT((($G$6:$G$30="11 Administration, integrations and security")+($H$6:$H$30="11 Administration, integrations and security"))*(M$6:M$30&lt;&gt;""))=0,"",SUMPRODUCT((($G$6:$G$30="11 Administration, integrations and security")+($H$6:$H$30="11 Administration, integrations and security"))*(M$6:M$30&lt;&gt;""),M$6:M$30)/SUMPRODUCT((($G$6:$G$30="11 Administration, integrations and security")+($H$6:$H$30="11 Administration, integrations and security"))*(M$6:M$30&lt;&gt;"")))</f>
        <v/>
      </c>
      <c r="N63" s="44" t="str">
        <f aca="false">IF(SUMPRODUCT((($G$6:$G$30="11 Administration, integrations and security")+($H$6:$H$30="11 Administration, integrations and security"))*(N$6:N$30&lt;&gt;""))=0,"",SUMPRODUCT((($G$6:$G$30="11 Administration, integrations and security")+($H$6:$H$30="11 Administration, integrations and security"))*(N$6:N$30&lt;&gt;""),N$6:N$30)/SUMPRODUCT((($G$6:$G$30="11 Administration, integrations and security")+($H$6:$H$30="11 Administration, integrations and security"))*(N$6:N$30&lt;&gt;"")))</f>
        <v/>
      </c>
    </row>
    <row r="64" customFormat="false" ht="15" hidden="false" customHeight="false" outlineLevel="0" collapsed="false">
      <c r="C64" s="58"/>
      <c r="D64" s="58"/>
      <c r="E64" s="59"/>
      <c r="J64" s="60" t="str">
        <f aca="false">IF(J63="","",IF(J63&gt;=$D$40,"Strong",IF(J63&gt;=$F$40,"Adequate",IF(J63&gt;=$H$40,"Limited","Not offered"))))</f>
        <v/>
      </c>
      <c r="K64" s="60" t="str">
        <f aca="false">IF(K63="","",IF(K63&gt;=$D$40,"Strong",IF(K63&gt;=$F$40,"Adequate",IF(K63&gt;=$H$40,"Limited","Not offered"))))</f>
        <v/>
      </c>
      <c r="L64" s="60" t="str">
        <f aca="false">IF(L63="","",IF(L63&gt;=$D$40,"Strong",IF(L63&gt;=$F$40,"Adequate",IF(L63&gt;=$H$40,"Limited","Not offered"))))</f>
        <v/>
      </c>
      <c r="M64" s="60" t="str">
        <f aca="false">IF(M63="","",IF(M63&gt;=$D$40,"Strong",IF(M63&gt;=$F$40,"Adequate",IF(M63&gt;=$H$40,"Limited","Not offered"))))</f>
        <v/>
      </c>
      <c r="N64" s="60" t="str">
        <f aca="false">IF(N63="","",IF(N63&gt;=$D$40,"Strong",IF(N63&gt;=$F$40,"Adequate",IF(N63&gt;=$H$40,"Limited","Not offered"))))</f>
        <v/>
      </c>
    </row>
    <row r="65" customFormat="false" ht="15" hidden="false" customHeight="true" outlineLevel="0" collapsed="false">
      <c r="C65" s="58" t="s">
        <v>387</v>
      </c>
      <c r="D65" s="58"/>
      <c r="E65" s="59" t="n">
        <f aca="false">SUMPRODUCT(($G$6:$G$30="12 Cost and contract")+($H$6:$H$30="12 Cost and contract"))</f>
        <v>0</v>
      </c>
      <c r="F65" s="21" t="s">
        <v>776</v>
      </c>
      <c r="G65" s="21"/>
      <c r="H65" s="21"/>
      <c r="I65" s="21"/>
      <c r="J65" s="21"/>
      <c r="K65" s="21"/>
      <c r="L65" s="21"/>
      <c r="M65" s="21"/>
      <c r="N65" s="21"/>
    </row>
    <row r="66" customFormat="false" ht="15" hidden="false" customHeight="false" outlineLevel="0" collapsed="false">
      <c r="C66" s="58"/>
      <c r="D66" s="58"/>
      <c r="E66" s="59"/>
      <c r="F66" s="21"/>
      <c r="G66" s="21"/>
      <c r="H66" s="21"/>
      <c r="I66" s="21"/>
      <c r="J66" s="21"/>
      <c r="K66" s="21"/>
      <c r="L66" s="21"/>
      <c r="M66" s="21"/>
      <c r="N66" s="21"/>
    </row>
  </sheetData>
  <mergeCells count="33">
    <mergeCell ref="A2:N2"/>
    <mergeCell ref="A3:N3"/>
    <mergeCell ref="C33:I33"/>
    <mergeCell ref="C34:I34"/>
    <mergeCell ref="C35:I35"/>
    <mergeCell ref="C36:I36"/>
    <mergeCell ref="C39:N39"/>
    <mergeCell ref="C42:D42"/>
    <mergeCell ref="C43:D44"/>
    <mergeCell ref="E43:E44"/>
    <mergeCell ref="C45:D46"/>
    <mergeCell ref="E45:E46"/>
    <mergeCell ref="C47:D48"/>
    <mergeCell ref="E47:E48"/>
    <mergeCell ref="C49:D50"/>
    <mergeCell ref="E49:E50"/>
    <mergeCell ref="C51:D52"/>
    <mergeCell ref="E51:E52"/>
    <mergeCell ref="C53:D54"/>
    <mergeCell ref="E53:E54"/>
    <mergeCell ref="C55:D56"/>
    <mergeCell ref="E55:E56"/>
    <mergeCell ref="C57:D58"/>
    <mergeCell ref="E57:E58"/>
    <mergeCell ref="C59:D60"/>
    <mergeCell ref="E59:E60"/>
    <mergeCell ref="C61:D62"/>
    <mergeCell ref="E61:E62"/>
    <mergeCell ref="C63:D64"/>
    <mergeCell ref="E63:E64"/>
    <mergeCell ref="C65:D66"/>
    <mergeCell ref="E65:E66"/>
    <mergeCell ref="F65:N66"/>
  </mergeCells>
  <dataValidations count="2">
    <dataValidation allowBlank="true" error="Score 0, 1, 2 or 3" errorStyle="stop" operator="between" showDropDown="false" showErrorMessage="false" showInputMessage="false" sqref="J6:N30" type="list">
      <formula1>Lists!$C$4:$C$7</formula1>
      <formula2>0</formula2>
    </dataValidation>
    <dataValidation allowBlank="false" error="Weight between 0 and 5" errorStyle="stop" operator="between" showDropDown="false" showErrorMessage="false" showInputMessage="false" sqref="I6:I30" type="decimal">
      <formula1>0</formula1>
      <formula2>5</formula2>
    </dataValidation>
  </dataValidations>
  <printOptions headings="false" gridLines="false" gridLinesSet="true" horizontalCentered="false" verticalCentered="false"/>
  <pageMargins left="0.4" right="0.4"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9A3412"/>
    <pageSetUpPr fitToPage="true"/>
  </sheetPr>
  <dimension ref="A1:I1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42"/>
    <col collapsed="false" customWidth="true" hidden="false" outlineLevel="0" max="4" min="3" style="0" width="36"/>
    <col collapsed="false" customWidth="true" hidden="false" outlineLevel="0" max="9" min="5" style="0" width="30"/>
  </cols>
  <sheetData>
    <row r="1" customFormat="false" ht="22.05" hidden="false" customHeight="false" outlineLevel="0" collapsed="false">
      <c r="A1" s="12" t="s">
        <v>527</v>
      </c>
    </row>
    <row r="2" customFormat="false" ht="51.75" hidden="false" customHeight="true" outlineLevel="0" collapsed="false">
      <c r="A2" s="11" t="s">
        <v>777</v>
      </c>
      <c r="B2" s="11"/>
      <c r="C2" s="11"/>
      <c r="D2" s="11"/>
      <c r="E2" s="11"/>
      <c r="F2" s="11"/>
      <c r="G2" s="11"/>
      <c r="H2" s="11"/>
      <c r="I2" s="11"/>
    </row>
    <row r="4" customFormat="false" ht="30" hidden="false" customHeight="true" outlineLevel="0" collapsed="false">
      <c r="A4" s="17" t="s">
        <v>652</v>
      </c>
      <c r="B4" s="17" t="s">
        <v>778</v>
      </c>
      <c r="C4" s="17" t="s">
        <v>779</v>
      </c>
      <c r="D4" s="17" t="s">
        <v>780</v>
      </c>
      <c r="E4" s="17" t="str">
        <f aca="false">Setup!$C$10&amp;": notes"</f>
        <v>Vendor A: notes</v>
      </c>
      <c r="F4" s="17" t="str">
        <f aca="false">Setup!$C$11&amp;": notes"</f>
        <v>Vendor B: notes</v>
      </c>
      <c r="G4" s="17" t="str">
        <f aca="false">Setup!$C$12&amp;": notes"</f>
        <v>Vendor C: notes</v>
      </c>
      <c r="H4" s="17" t="str">
        <f aca="false">Setup!$C$13&amp;": notes"</f>
        <v>Vendor D: notes</v>
      </c>
      <c r="I4" s="17" t="str">
        <f aca="false">Setup!$C$14&amp;": notes"</f>
        <v>Vendor E: notes</v>
      </c>
    </row>
    <row r="5" customFormat="false" ht="54.75" hidden="false" customHeight="true" outlineLevel="0" collapsed="false">
      <c r="A5" s="25" t="n">
        <v>1</v>
      </c>
      <c r="B5" s="23" t="s">
        <v>781</v>
      </c>
      <c r="C5" s="19" t="s">
        <v>782</v>
      </c>
      <c r="D5" s="19" t="s">
        <v>783</v>
      </c>
      <c r="E5" s="14"/>
      <c r="F5" s="14"/>
      <c r="G5" s="14"/>
      <c r="H5" s="14"/>
      <c r="I5" s="14"/>
    </row>
    <row r="6" customFormat="false" ht="54.75" hidden="false" customHeight="true" outlineLevel="0" collapsed="false">
      <c r="A6" s="25" t="n">
        <v>2</v>
      </c>
      <c r="B6" s="23" t="s">
        <v>784</v>
      </c>
      <c r="C6" s="19" t="s">
        <v>785</v>
      </c>
      <c r="D6" s="19" t="s">
        <v>786</v>
      </c>
      <c r="E6" s="14"/>
      <c r="F6" s="14"/>
      <c r="G6" s="14"/>
      <c r="H6" s="14"/>
      <c r="I6" s="14"/>
    </row>
    <row r="7" customFormat="false" ht="45" hidden="false" customHeight="true" outlineLevel="0" collapsed="false">
      <c r="A7" s="25" t="n">
        <v>3</v>
      </c>
      <c r="B7" s="23" t="s">
        <v>787</v>
      </c>
      <c r="C7" s="19" t="s">
        <v>788</v>
      </c>
      <c r="D7" s="19" t="s">
        <v>789</v>
      </c>
      <c r="E7" s="14"/>
      <c r="F7" s="14"/>
      <c r="G7" s="14"/>
      <c r="H7" s="14"/>
      <c r="I7" s="14"/>
    </row>
    <row r="8" customFormat="false" ht="45" hidden="false" customHeight="true" outlineLevel="0" collapsed="false">
      <c r="A8" s="25" t="n">
        <v>4</v>
      </c>
      <c r="B8" s="23" t="s">
        <v>790</v>
      </c>
      <c r="C8" s="19" t="s">
        <v>791</v>
      </c>
      <c r="D8" s="19" t="s">
        <v>792</v>
      </c>
      <c r="E8" s="14"/>
      <c r="F8" s="14"/>
      <c r="G8" s="14"/>
      <c r="H8" s="14"/>
      <c r="I8" s="14"/>
    </row>
    <row r="9" customFormat="false" ht="45" hidden="false" customHeight="true" outlineLevel="0" collapsed="false">
      <c r="A9" s="25" t="n">
        <v>5</v>
      </c>
      <c r="B9" s="23" t="s">
        <v>793</v>
      </c>
      <c r="C9" s="19" t="s">
        <v>794</v>
      </c>
      <c r="D9" s="19" t="s">
        <v>795</v>
      </c>
      <c r="E9" s="14"/>
      <c r="F9" s="14"/>
      <c r="G9" s="14"/>
      <c r="H9" s="14"/>
      <c r="I9" s="14"/>
    </row>
    <row r="10" customFormat="false" ht="45" hidden="false" customHeight="true" outlineLevel="0" collapsed="false">
      <c r="A10" s="25" t="n">
        <v>6</v>
      </c>
      <c r="B10" s="23" t="s">
        <v>796</v>
      </c>
      <c r="C10" s="19" t="s">
        <v>797</v>
      </c>
      <c r="D10" s="19" t="s">
        <v>798</v>
      </c>
      <c r="E10" s="14"/>
      <c r="F10" s="14"/>
      <c r="G10" s="14"/>
      <c r="H10" s="14"/>
      <c r="I10" s="14"/>
    </row>
    <row r="11" customFormat="false" ht="45" hidden="false" customHeight="true" outlineLevel="0" collapsed="false">
      <c r="A11" s="25" t="n">
        <v>7</v>
      </c>
      <c r="B11" s="23" t="s">
        <v>799</v>
      </c>
      <c r="C11" s="19" t="s">
        <v>800</v>
      </c>
      <c r="D11" s="19" t="s">
        <v>801</v>
      </c>
      <c r="E11" s="14"/>
      <c r="F11" s="14"/>
      <c r="G11" s="14"/>
      <c r="H11" s="14"/>
      <c r="I11" s="14"/>
    </row>
    <row r="12" customFormat="false" ht="45" hidden="false" customHeight="true" outlineLevel="0" collapsed="false">
      <c r="A12" s="25" t="n">
        <v>8</v>
      </c>
      <c r="B12" s="23" t="s">
        <v>802</v>
      </c>
      <c r="C12" s="19" t="s">
        <v>803</v>
      </c>
      <c r="D12" s="19" t="s">
        <v>804</v>
      </c>
      <c r="E12" s="14"/>
      <c r="F12" s="14"/>
      <c r="G12" s="14"/>
      <c r="H12" s="14"/>
      <c r="I12" s="14"/>
    </row>
    <row r="13" customFormat="false" ht="45" hidden="false" customHeight="true" outlineLevel="0" collapsed="false">
      <c r="A13" s="25" t="n">
        <v>9</v>
      </c>
      <c r="B13" s="23" t="s">
        <v>805</v>
      </c>
      <c r="C13" s="19" t="s">
        <v>806</v>
      </c>
      <c r="D13" s="19" t="s">
        <v>807</v>
      </c>
      <c r="E13" s="14"/>
      <c r="F13" s="14"/>
      <c r="G13" s="14"/>
      <c r="H13" s="14"/>
      <c r="I13" s="14"/>
    </row>
    <row r="15" customFormat="false" ht="45" hidden="false" customHeight="true" outlineLevel="0" collapsed="false">
      <c r="B15" s="29" t="s">
        <v>808</v>
      </c>
      <c r="E15" s="14"/>
      <c r="F15" s="14"/>
      <c r="G15" s="14"/>
      <c r="H15" s="14"/>
      <c r="I15" s="14"/>
    </row>
  </sheetData>
  <mergeCells count="1">
    <mergeCell ref="A2:I2"/>
  </mergeCells>
  <printOptions headings="false" gridLines="false" gridLinesSet="true" horizontalCentered="false" verticalCentered="false"/>
  <pageMargins left="0.4" right="0.4"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45473"/>
    <pageSetUpPr fitToPage="true"/>
  </sheetPr>
  <dimension ref="A1:K19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7"/>
    <col collapsed="false" customWidth="true" hidden="false" outlineLevel="0" max="2" min="2" style="0" width="64"/>
    <col collapsed="false" customWidth="true" hidden="false" outlineLevel="0" max="3" min="3" style="0" width="9"/>
    <col collapsed="false" customWidth="true" hidden="false" outlineLevel="0" max="4" min="4" style="0" width="11"/>
    <col collapsed="false" customWidth="true" hidden="false" outlineLevel="0" max="6" min="5" style="0" width="13"/>
    <col collapsed="false" customWidth="true" hidden="false" outlineLevel="0" max="7" min="7" style="0" width="11"/>
    <col collapsed="false" customWidth="true" hidden="false" outlineLevel="0" max="8" min="8" style="0" width="12"/>
    <col collapsed="false" customWidth="true" hidden="false" outlineLevel="0" max="9" min="9" style="0" width="16"/>
    <col collapsed="false" customWidth="true" hidden="false" outlineLevel="0" max="10" min="10" style="0" width="36"/>
    <col collapsed="false" customWidth="true" hidden="false" outlineLevel="0" max="11" min="11" style="0" width="15"/>
  </cols>
  <sheetData>
    <row r="1" customFormat="false" ht="22.05" hidden="false" customHeight="false" outlineLevel="0" collapsed="false">
      <c r="A1" s="12" t="s">
        <v>809</v>
      </c>
    </row>
    <row r="2" customFormat="false" ht="15" hidden="false" customHeight="false" outlineLevel="0" collapsed="false">
      <c r="A2" s="29" t="s">
        <v>810</v>
      </c>
      <c r="B2" s="14"/>
    </row>
    <row r="3" customFormat="false" ht="63.75" hidden="false" customHeight="true" outlineLevel="0" collapsed="false">
      <c r="A3" s="11" t="s">
        <v>811</v>
      </c>
      <c r="B3" s="11"/>
      <c r="C3" s="11"/>
      <c r="D3" s="11"/>
      <c r="E3" s="11"/>
      <c r="F3" s="11"/>
      <c r="G3" s="11"/>
      <c r="H3" s="11"/>
      <c r="I3" s="11"/>
      <c r="J3" s="11"/>
      <c r="K3" s="11"/>
    </row>
    <row r="4" customFormat="false" ht="27.75" hidden="false" customHeight="true" outlineLevel="0" collapsed="false">
      <c r="A4" s="61" t="s">
        <v>812</v>
      </c>
      <c r="B4" s="61"/>
      <c r="C4" s="61"/>
      <c r="D4" s="61"/>
      <c r="E4" s="61"/>
      <c r="F4" s="61"/>
      <c r="G4" s="61"/>
      <c r="H4" s="61"/>
      <c r="I4" s="61"/>
      <c r="J4" s="61"/>
      <c r="K4" s="61"/>
    </row>
    <row r="5" customFormat="false" ht="30" hidden="false" customHeight="true" outlineLevel="0" collapsed="false">
      <c r="A5" s="22" t="s">
        <v>124</v>
      </c>
      <c r="B5" s="22" t="s">
        <v>125</v>
      </c>
      <c r="C5" s="22" t="s">
        <v>126</v>
      </c>
      <c r="D5" s="22" t="s">
        <v>78</v>
      </c>
      <c r="E5" s="22" t="s">
        <v>80</v>
      </c>
      <c r="F5" s="22" t="s">
        <v>82</v>
      </c>
      <c r="G5" s="22" t="s">
        <v>84</v>
      </c>
      <c r="H5" s="22" t="s">
        <v>86</v>
      </c>
      <c r="I5" s="22" t="s">
        <v>813</v>
      </c>
      <c r="J5" s="22" t="s">
        <v>814</v>
      </c>
      <c r="K5" s="33" t="s">
        <v>75</v>
      </c>
    </row>
    <row r="6" customFormat="false" ht="18" hidden="false" customHeight="true" outlineLevel="0" collapsed="false">
      <c r="A6" s="62" t="str">
        <f aca="false">IF(Requirements!A6="","",Requirements!A6)</f>
        <v>A</v>
      </c>
      <c r="B6" s="63" t="str">
        <f aca="false">IF(Requirements!B6="","",Requirements!B6)</f>
        <v>Universe, risk assessment and planning</v>
      </c>
      <c r="C6" s="64" t="str">
        <f aca="false">IF(Requirements!D6="","",Requirements!D6)</f>
        <v/>
      </c>
      <c r="D6" s="35"/>
      <c r="E6" s="35"/>
      <c r="F6" s="35"/>
      <c r="G6" s="35"/>
      <c r="H6" s="35"/>
      <c r="I6" s="35"/>
      <c r="J6" s="35"/>
      <c r="K6" s="35"/>
    </row>
    <row r="7" customFormat="false" ht="42" hidden="false" customHeight="true" outlineLevel="0" collapsed="false">
      <c r="A7" s="37" t="str">
        <f aca="false">IF(Requirements!A7="","",Requirements!A7)</f>
        <v>A1</v>
      </c>
      <c r="B7" s="6" t="str">
        <f aca="false">IF(Requirements!B7="","",Requirements!B7)</f>
        <v>Maintain an audit universe of auditable entities with configurable attributes (owner, process, location, system, regulatory relevance) and a history of changes.</v>
      </c>
      <c r="C7" s="65" t="str">
        <f aca="false">IF(Requirements!D7="","",Requirements!D7)</f>
        <v>M</v>
      </c>
      <c r="D7" s="39"/>
      <c r="E7" s="39"/>
      <c r="F7" s="39"/>
      <c r="G7" s="39"/>
      <c r="H7" s="39"/>
      <c r="I7" s="14"/>
      <c r="J7" s="14"/>
      <c r="K7" s="66" t="str">
        <f aca="false">IF(COUNTA(D7:H7)=0,"",IF(COUNTA(D7:H7)&gt;1,"Mark one code",IF(D7&lt;&gt;"",$D$5,IF(E7&lt;&gt;"",$E$5,IF(F7&lt;&gt;"",$F$5,IF(G7&lt;&gt;"",$G$5,$H$5))))))</f>
        <v/>
      </c>
    </row>
    <row r="8" customFormat="false" ht="28.5" hidden="false" customHeight="true" outlineLevel="0" collapsed="false">
      <c r="A8" s="37" t="str">
        <f aca="false">IF(Requirements!A8="","",Requirements!A8)</f>
        <v>A2</v>
      </c>
      <c r="B8" s="6" t="str">
        <f aca="false">IF(Requirements!B8="","",Requirements!B8)</f>
        <v>Score entity risk using factors and weights the function defines and can change without vendor involvement; retain prior-year scores.</v>
      </c>
      <c r="C8" s="65" t="str">
        <f aca="false">IF(Requirements!D8="","",Requirements!D8)</f>
        <v>M</v>
      </c>
      <c r="D8" s="39"/>
      <c r="E8" s="39"/>
      <c r="F8" s="39"/>
      <c r="G8" s="39"/>
      <c r="H8" s="39"/>
      <c r="I8" s="14"/>
      <c r="J8" s="14"/>
      <c r="K8" s="66" t="str">
        <f aca="false">IF(COUNTA(D8:H8)=0,"",IF(COUNTA(D8:H8)&gt;1,"Mark one code",IF(D8&lt;&gt;"",$D$5,IF(E8&lt;&gt;"",$E$5,IF(F8&lt;&gt;"",$F$5,IF(G8&lt;&gt;"",$G$5,$H$5))))))</f>
        <v/>
      </c>
    </row>
    <row r="9" customFormat="false" ht="28.5" hidden="false" customHeight="true" outlineLevel="0" collapsed="false">
      <c r="A9" s="37" t="str">
        <f aca="false">IF(Requirements!A9="","",Requirements!A9)</f>
        <v>A3</v>
      </c>
      <c r="B9" s="6" t="str">
        <f aca="false">IF(Requirements!B9="","",Requirements!B9)</f>
        <v>Build an annual or rolling plan from the universe with hours, staff assignment and status; hold approved versions and in-year changes with reasons.</v>
      </c>
      <c r="C9" s="65" t="str">
        <f aca="false">IF(Requirements!D9="","",Requirements!D9)</f>
        <v>M</v>
      </c>
      <c r="D9" s="39"/>
      <c r="E9" s="39"/>
      <c r="F9" s="39"/>
      <c r="G9" s="39"/>
      <c r="H9" s="39"/>
      <c r="I9" s="14"/>
      <c r="J9" s="14"/>
      <c r="K9" s="66" t="str">
        <f aca="false">IF(COUNTA(D9:H9)=0,"",IF(COUNTA(D9:H9)&gt;1,"Mark one code",IF(D9&lt;&gt;"",$D$5,IF(E9&lt;&gt;"",$E$5,IF(F9&lt;&gt;"",$F$5,IF(G9&lt;&gt;"",$G$5,$H$5))))))</f>
        <v/>
      </c>
    </row>
    <row r="10" customFormat="false" ht="27" hidden="false" customHeight="true" outlineLevel="0" collapsed="false">
      <c r="A10" s="37" t="str">
        <f aca="false">IF(Requirements!A10="","",Requirements!A10)</f>
        <v>A4</v>
      </c>
      <c r="B10" s="6" t="str">
        <f aca="false">IF(Requirements!B10="","",Requirements!B10)</f>
        <v>Report plan-to-actual hours and completion by engagement and by quarter.</v>
      </c>
      <c r="C10" s="65" t="str">
        <f aca="false">IF(Requirements!D10="","",Requirements!D10)</f>
        <v>S</v>
      </c>
      <c r="D10" s="39"/>
      <c r="E10" s="39"/>
      <c r="F10" s="39"/>
      <c r="G10" s="39"/>
      <c r="H10" s="39"/>
      <c r="I10" s="14"/>
      <c r="J10" s="14"/>
      <c r="K10" s="66" t="str">
        <f aca="false">IF(COUNTA(D10:H10)=0,"",IF(COUNTA(D10:H10)&gt;1,"Mark one code",IF(D10&lt;&gt;"",$D$5,IF(E10&lt;&gt;"",$E$5,IF(F10&lt;&gt;"",$F$5,IF(G10&lt;&gt;"",$G$5,$H$5))))))</f>
        <v/>
      </c>
    </row>
    <row r="11" customFormat="false" ht="27" hidden="false" customHeight="true" outlineLevel="0" collapsed="false">
      <c r="A11" s="37" t="str">
        <f aca="false">IF(Requirements!A11="","",Requirements!A11)</f>
        <v>A5</v>
      </c>
      <c r="B11" s="6" t="str">
        <f aca="false">IF(Requirements!B11="","",Requirements!B11)</f>
        <v>Record coverage of each universe entity over a configurable cycle.</v>
      </c>
      <c r="C11" s="65" t="str">
        <f aca="false">IF(Requirements!D11="","",Requirements!D11)</f>
        <v>S</v>
      </c>
      <c r="D11" s="39"/>
      <c r="E11" s="39"/>
      <c r="F11" s="39"/>
      <c r="G11" s="39"/>
      <c r="H11" s="39"/>
      <c r="I11" s="14"/>
      <c r="J11" s="14"/>
      <c r="K11" s="66" t="str">
        <f aca="false">IF(COUNTA(D11:H11)=0,"",IF(COUNTA(D11:H11)&gt;1,"Mark one code",IF(D11&lt;&gt;"",$D$5,IF(E11&lt;&gt;"",$E$5,IF(F11&lt;&gt;"",$F$5,IF(G11&lt;&gt;"",$G$5,$H$5))))))</f>
        <v/>
      </c>
    </row>
    <row r="12" customFormat="false" ht="28.5" hidden="false" customHeight="true" outlineLevel="0" collapsed="false">
      <c r="A12" s="37" t="str">
        <f aca="false">IF(Requirements!A12="","",Requirements!A12)</f>
        <v>A6</v>
      </c>
      <c r="B12" s="6" t="str">
        <f aca="false">IF(Requirements!B12="","",Requirements!B12)</f>
        <v>Link entities to an enterprise risk register held in this or another system.</v>
      </c>
      <c r="C12" s="65" t="str">
        <f aca="false">IF(Requirements!D12="","",Requirements!D12)</f>
        <v>C</v>
      </c>
      <c r="D12" s="39"/>
      <c r="E12" s="39"/>
      <c r="F12" s="39"/>
      <c r="G12" s="39"/>
      <c r="H12" s="39"/>
      <c r="I12" s="14"/>
      <c r="J12" s="14"/>
      <c r="K12" s="66" t="str">
        <f aca="false">IF(COUNTA(D12:H12)=0,"",IF(COUNTA(D12:H12)&gt;1,"Mark one code",IF(D12&lt;&gt;"",$D$5,IF(E12&lt;&gt;"",$E$5,IF(F12&lt;&gt;"",$F$5,IF(G12&lt;&gt;"",$G$5,$H$5))))))</f>
        <v/>
      </c>
    </row>
    <row r="13" customFormat="false" ht="28.5" hidden="false" customHeight="true" outlineLevel="0" collapsed="false">
      <c r="A13" s="37" t="str">
        <f aca="false">IF(Requirements!A13="","",Requirements!A13)</f>
        <v>A7</v>
      </c>
      <c r="B13" s="6" t="str">
        <f aca="false">IF(Requirements!B13="","",Requirements!B13)</f>
        <v>Record the rationale for each planned engagement and its link to the organization's strategies, objectives and key risks.</v>
      </c>
      <c r="C13" s="65" t="str">
        <f aca="false">IF(Requirements!D13="","",Requirements!D13)</f>
        <v>M</v>
      </c>
      <c r="D13" s="39"/>
      <c r="E13" s="39"/>
      <c r="F13" s="39"/>
      <c r="G13" s="39"/>
      <c r="H13" s="39"/>
      <c r="I13" s="14"/>
      <c r="J13" s="14"/>
      <c r="K13" s="66" t="str">
        <f aca="false">IF(COUNTA(D13:H13)=0,"",IF(COUNTA(D13:H13)&gt;1,"Mark one code",IF(D13&lt;&gt;"",$D$5,IF(E13&lt;&gt;"",$E$5,IF(F13&lt;&gt;"",$F$5,IF(G13&lt;&gt;"",$G$5,$H$5))))))</f>
        <v/>
      </c>
    </row>
    <row r="14" customFormat="false" ht="28.5" hidden="false" customHeight="true" outlineLevel="0" collapsed="false">
      <c r="A14" s="37" t="str">
        <f aca="false">IF(Requirements!A14="","",Requirements!A14)</f>
        <v>A8</v>
      </c>
      <c r="B14" s="6" t="str">
        <f aca="false">IF(Requirements!B14="","",Requirements!B14)</f>
        <v>Re-rank the plan immediately when a risk factor weight or an entity score changes, and show what moved and why.</v>
      </c>
      <c r="C14" s="65" t="str">
        <f aca="false">IF(Requirements!D14="","",Requirements!D14)</f>
        <v>S</v>
      </c>
      <c r="D14" s="39"/>
      <c r="E14" s="39"/>
      <c r="F14" s="39"/>
      <c r="G14" s="39"/>
      <c r="H14" s="39"/>
      <c r="I14" s="14"/>
      <c r="J14" s="14"/>
      <c r="K14" s="66" t="str">
        <f aca="false">IF(COUNTA(D14:H14)=0,"",IF(COUNTA(D14:H14)&gt;1,"Mark one code",IF(D14&lt;&gt;"",$D$5,IF(E14&lt;&gt;"",$E$5,IF(F14&lt;&gt;"",$F$5,IF(G14&lt;&gt;"",$G$5,$H$5))))))</f>
        <v/>
      </c>
    </row>
    <row r="15" customFormat="false" ht="28.5" hidden="false" customHeight="true" outlineLevel="0" collapsed="false">
      <c r="A15" s="37" t="str">
        <f aca="false">IF(Requirements!A15="","",Requirements!A15)</f>
        <v>A9</v>
      </c>
      <c r="B15" s="6" t="str">
        <f aca="false">IF(Requirements!B15="","",Requirements!B15)</f>
        <v>Add, merge or retire universe entities mid-year and carry their risk history into the next assessment.</v>
      </c>
      <c r="C15" s="65" t="str">
        <f aca="false">IF(Requirements!D15="","",Requirements!D15)</f>
        <v>S</v>
      </c>
      <c r="D15" s="39"/>
      <c r="E15" s="39"/>
      <c r="F15" s="39"/>
      <c r="G15" s="39"/>
      <c r="H15" s="39"/>
      <c r="I15" s="14"/>
      <c r="J15" s="14"/>
      <c r="K15" s="66" t="str">
        <f aca="false">IF(COUNTA(D15:H15)=0,"",IF(COUNTA(D15:H15)&gt;1,"Mark one code",IF(D15&lt;&gt;"",$D$5,IF(E15&lt;&gt;"",$E$5,IF(F15&lt;&gt;"",$F$5,IF(G15&lt;&gt;"",$G$5,$H$5))))))</f>
        <v/>
      </c>
    </row>
    <row r="16" customFormat="false" ht="28.5" hidden="false" customHeight="true" outlineLevel="0" collapsed="false">
      <c r="A16" s="37" t="str">
        <f aca="false">IF(Requirements!A16="","",Requirements!A16)</f>
        <v>A10</v>
      </c>
      <c r="B16" s="6" t="str">
        <f aca="false">IF(Requirements!B16="","",Requirements!B16)</f>
        <v>Hold the risk assessment method (factors, scales, sources) as a versioned methodology record, so each year's scores can be explained later.</v>
      </c>
      <c r="C16" s="65" t="str">
        <f aca="false">IF(Requirements!D16="","",Requirements!D16)</f>
        <v>S</v>
      </c>
      <c r="D16" s="39"/>
      <c r="E16" s="39"/>
      <c r="F16" s="39"/>
      <c r="G16" s="39"/>
      <c r="H16" s="39"/>
      <c r="I16" s="14"/>
      <c r="J16" s="14"/>
      <c r="K16" s="66" t="str">
        <f aca="false">IF(COUNTA(D16:H16)=0,"",IF(COUNTA(D16:H16)&gt;1,"Mark one code",IF(D16&lt;&gt;"",$D$5,IF(E16&lt;&gt;"",$E$5,IF(F16&lt;&gt;"",$F$5,IF(G16&lt;&gt;"",$G$5,$H$5))))))</f>
        <v/>
      </c>
    </row>
    <row r="17" customFormat="false" ht="28.5" hidden="false" customHeight="true" outlineLevel="0" collapsed="false">
      <c r="A17" s="37" t="str">
        <f aca="false">IF(Requirements!A17="","",Requirements!A17)</f>
        <v>A11</v>
      </c>
      <c r="B17" s="6" t="str">
        <f aca="false">IF(Requirements!B17="","",Requirements!B17)</f>
        <v>Record assurance coverage from other providers (second line, external audit, regulators) against universe entities to support reliance decisions.</v>
      </c>
      <c r="C17" s="65" t="str">
        <f aca="false">IF(Requirements!D17="","",Requirements!D17)</f>
        <v>S</v>
      </c>
      <c r="D17" s="39"/>
      <c r="E17" s="39"/>
      <c r="F17" s="39"/>
      <c r="G17" s="39"/>
      <c r="H17" s="39"/>
      <c r="I17" s="14"/>
      <c r="J17" s="14"/>
      <c r="K17" s="66" t="str">
        <f aca="false">IF(COUNTA(D17:H17)=0,"",IF(COUNTA(D17:H17)&gt;1,"Mark one code",IF(D17&lt;&gt;"",$D$5,IF(E17&lt;&gt;"",$E$5,IF(F17&lt;&gt;"",$F$5,IF(G17&lt;&gt;"",$G$5,$H$5))))))</f>
        <v/>
      </c>
    </row>
    <row r="18" customFormat="false" ht="28.5" hidden="false" customHeight="true" outlineLevel="0" collapsed="false">
      <c r="A18" s="37" t="str">
        <f aca="false">IF(Requirements!A18="","",Requirements!A18)</f>
        <v>A12</v>
      </c>
      <c r="B18" s="6" t="str">
        <f aca="false">IF(Requirements!B18="","",Requirements!B18)</f>
        <v>Compare auditor capacity and availability with planned hours, and warn when the plan exceeds capacity or an engagement slips.</v>
      </c>
      <c r="C18" s="65" t="str">
        <f aca="false">IF(Requirements!D18="","",Requirements!D18)</f>
        <v>S</v>
      </c>
      <c r="D18" s="39"/>
      <c r="E18" s="39"/>
      <c r="F18" s="39"/>
      <c r="G18" s="39"/>
      <c r="H18" s="39"/>
      <c r="I18" s="14"/>
      <c r="J18" s="14"/>
      <c r="K18" s="66" t="str">
        <f aca="false">IF(COUNTA(D18:H18)=0,"",IF(COUNTA(D18:H18)&gt;1,"Mark one code",IF(D18&lt;&gt;"",$D$5,IF(E18&lt;&gt;"",$E$5,IF(F18&lt;&gt;"",$F$5,IF(G18&lt;&gt;"",$G$5,$H$5))))))</f>
        <v/>
      </c>
    </row>
    <row r="19" customFormat="false" ht="28.5" hidden="false" customHeight="true" outlineLevel="0" collapsed="false">
      <c r="A19" s="37" t="str">
        <f aca="false">IF(Requirements!A19="","",Requirements!A19)</f>
        <v>A13</v>
      </c>
      <c r="B19" s="6" t="str">
        <f aca="false">IF(Requirements!B19="","",Requirements!B19)</f>
        <v>Record each auditor's skills and certifications and match them to the needs of planned engagements.</v>
      </c>
      <c r="C19" s="65" t="str">
        <f aca="false">IF(Requirements!D19="","",Requirements!D19)</f>
        <v>C</v>
      </c>
      <c r="D19" s="39"/>
      <c r="E19" s="39"/>
      <c r="F19" s="39"/>
      <c r="G19" s="39"/>
      <c r="H19" s="39"/>
      <c r="I19" s="14"/>
      <c r="J19" s="14"/>
      <c r="K19" s="66" t="str">
        <f aca="false">IF(COUNTA(D19:H19)=0,"",IF(COUNTA(D19:H19)&gt;1,"Mark one code",IF(D19&lt;&gt;"",$D$5,IF(E19&lt;&gt;"",$E$5,IF(F19&lt;&gt;"",$F$5,IF(G19&lt;&gt;"",$G$5,$H$5))))))</f>
        <v/>
      </c>
    </row>
    <row r="20" customFormat="false" ht="27" hidden="false" customHeight="true" outlineLevel="0" collapsed="false">
      <c r="A20" s="37" t="str">
        <f aca="false">IF(Requirements!A20="","",Requirements!A20)</f>
        <v>A14</v>
      </c>
      <c r="B20" s="6" t="str">
        <f aca="false">IF(Requirements!B20="","",Requirements!B20)</f>
        <v>Track co-source and outsourced hours and costs against the budget.</v>
      </c>
      <c r="C20" s="65" t="str">
        <f aca="false">IF(Requirements!D20="","",Requirements!D20)</f>
        <v>C</v>
      </c>
      <c r="D20" s="39"/>
      <c r="E20" s="39"/>
      <c r="F20" s="39"/>
      <c r="G20" s="39"/>
      <c r="H20" s="39"/>
      <c r="I20" s="14"/>
      <c r="J20" s="14"/>
      <c r="K20" s="66" t="str">
        <f aca="false">IF(COUNTA(D20:H20)=0,"",IF(COUNTA(D20:H20)&gt;1,"Mark one code",IF(D20&lt;&gt;"",$D$5,IF(E20&lt;&gt;"",$E$5,IF(F20&lt;&gt;"",$F$5,IF(G20&lt;&gt;"",$G$5,$H$5))))))</f>
        <v/>
      </c>
    </row>
    <row r="21" customFormat="false" ht="28.5" hidden="false" customHeight="true" outlineLevel="0" collapsed="false">
      <c r="A21" s="37" t="str">
        <f aca="false">IF(Requirements!A21="","",Requirements!A21)</f>
        <v>A15</v>
      </c>
      <c r="B21" s="6" t="str">
        <f aca="false">IF(Requirements!B21="","",Requirements!B21)</f>
        <v>Produce the plan approval pack for the board: the plan, its rationale, resource needs and changes since the last approval.</v>
      </c>
      <c r="C21" s="65" t="str">
        <f aca="false">IF(Requirements!D21="","",Requirements!D21)</f>
        <v>S</v>
      </c>
      <c r="D21" s="39"/>
      <c r="E21" s="39"/>
      <c r="F21" s="39"/>
      <c r="G21" s="39"/>
      <c r="H21" s="39"/>
      <c r="I21" s="14"/>
      <c r="J21" s="14"/>
      <c r="K21" s="66" t="str">
        <f aca="false">IF(COUNTA(D21:H21)=0,"",IF(COUNTA(D21:H21)&gt;1,"Mark one code",IF(D21&lt;&gt;"",$D$5,IF(E21&lt;&gt;"",$E$5,IF(F21&lt;&gt;"",$F$5,IF(G21&lt;&gt;"",$G$5,$H$5))))))</f>
        <v/>
      </c>
    </row>
    <row r="22" customFormat="false" ht="28.5" hidden="false" customHeight="true" outlineLevel="0" collapsed="false">
      <c r="A22" s="37" t="str">
        <f aca="false">IF(Requirements!A22="","",Requirements!A22)</f>
        <v>A16</v>
      </c>
      <c r="B22" s="6" t="str">
        <f aca="false">IF(Requirements!B22="","",Requirements!B22)</f>
        <v>Hold the internal audit strategy, its objectives and the performance measures agreed with the board alongside the plan.</v>
      </c>
      <c r="C22" s="65" t="str">
        <f aca="false">IF(Requirements!D22="","",Requirements!D22)</f>
        <v>C</v>
      </c>
      <c r="D22" s="39"/>
      <c r="E22" s="39"/>
      <c r="F22" s="39"/>
      <c r="G22" s="39"/>
      <c r="H22" s="39"/>
      <c r="I22" s="14"/>
      <c r="J22" s="14"/>
      <c r="K22" s="66" t="str">
        <f aca="false">IF(COUNTA(D22:H22)=0,"",IF(COUNTA(D22:H22)&gt;1,"Mark one code",IF(D22&lt;&gt;"",$D$5,IF(E22&lt;&gt;"",$E$5,IF(F22&lt;&gt;"",$F$5,IF(G22&lt;&gt;"",$G$5,$H$5))))))</f>
        <v/>
      </c>
    </row>
    <row r="23" customFormat="false" ht="28.5" hidden="false" customHeight="true" outlineLevel="0" collapsed="false">
      <c r="A23" s="37" t="str">
        <f aca="false">IF(Requirements!A23="","",Requirements!A23)</f>
        <v>A17</v>
      </c>
      <c r="B23" s="6" t="str">
        <f aca="false">IF(Requirements!B23="","",Requirements!B23)</f>
        <v>Model plan scenarios side by side before approval (for example a reduced-budget plan) without overwriting the live plan.</v>
      </c>
      <c r="C23" s="65" t="str">
        <f aca="false">IF(Requirements!D23="","",Requirements!D23)</f>
        <v>C</v>
      </c>
      <c r="D23" s="39"/>
      <c r="E23" s="39"/>
      <c r="F23" s="39"/>
      <c r="G23" s="39"/>
      <c r="H23" s="39"/>
      <c r="I23" s="14"/>
      <c r="J23" s="14"/>
      <c r="K23" s="66" t="str">
        <f aca="false">IF(COUNTA(D23:H23)=0,"",IF(COUNTA(D23:H23)&gt;1,"Mark one code",IF(D23&lt;&gt;"",$D$5,IF(E23&lt;&gt;"",$E$5,IF(F23&lt;&gt;"",$F$5,IF(G23&lt;&gt;"",$G$5,$H$5))))))</f>
        <v/>
      </c>
    </row>
    <row r="24" customFormat="false" ht="28.5" hidden="false" customHeight="true" outlineLevel="0" collapsed="false">
      <c r="A24" s="37" t="str">
        <f aca="false">IF(Requirements!A24="","",Requirements!A24)</f>
        <v>A18</v>
      </c>
      <c r="B24" s="6" t="str">
        <f aca="false">IF(Requirements!B24="","",Requirements!B24)</f>
        <v>Feed risk indicators or other data into entity scores between annual assessments, with each change logged.</v>
      </c>
      <c r="C24" s="65" t="str">
        <f aca="false">IF(Requirements!D24="","",Requirements!D24)</f>
        <v>C</v>
      </c>
      <c r="D24" s="39"/>
      <c r="E24" s="39"/>
      <c r="F24" s="39"/>
      <c r="G24" s="39"/>
      <c r="H24" s="39"/>
      <c r="I24" s="14"/>
      <c r="J24" s="14"/>
      <c r="K24" s="66" t="str">
        <f aca="false">IF(COUNTA(D24:H24)=0,"",IF(COUNTA(D24:H24)&gt;1,"Mark one code",IF(D24&lt;&gt;"",$D$5,IF(E24&lt;&gt;"",$E$5,IF(F24&lt;&gt;"",$F$5,IF(G24&lt;&gt;"",$G$5,$H$5))))))</f>
        <v/>
      </c>
    </row>
    <row r="25" customFormat="false" ht="28.5" hidden="false" customHeight="true" outlineLevel="0" collapsed="false">
      <c r="A25" s="37" t="str">
        <f aca="false">IF(Requirements!A25="","",Requirements!A25)</f>
        <v>A19</v>
      </c>
      <c r="B25" s="6" t="str">
        <f aca="false">IF(Requirements!B25="","",Requirements!B25)</f>
        <v>Track each auditor's continuing professional development hours against the function's requirement.</v>
      </c>
      <c r="C25" s="65" t="str">
        <f aca="false">IF(Requirements!D25="","",Requirements!D25)</f>
        <v>C</v>
      </c>
      <c r="D25" s="39"/>
      <c r="E25" s="39"/>
      <c r="F25" s="39"/>
      <c r="G25" s="39"/>
      <c r="H25" s="39"/>
      <c r="I25" s="14"/>
      <c r="J25" s="14"/>
      <c r="K25" s="66" t="str">
        <f aca="false">IF(COUNTA(D25:H25)=0,"",IF(COUNTA(D25:H25)&gt;1,"Mark one code",IF(D25&lt;&gt;"",$D$5,IF(E25&lt;&gt;"",$E$5,IF(F25&lt;&gt;"",$F$5,IF(G25&lt;&gt;"",$G$5,$H$5))))))</f>
        <v/>
      </c>
    </row>
    <row r="26" customFormat="false" ht="18" hidden="false" customHeight="true" outlineLevel="0" collapsed="false">
      <c r="A26" s="62" t="str">
        <f aca="false">IF(Requirements!A26="","",Requirements!A26)</f>
        <v>B</v>
      </c>
      <c r="B26" s="63" t="str">
        <f aca="false">IF(Requirements!B26="","",Requirements!B26)</f>
        <v>Engagement workflow and workpapers</v>
      </c>
      <c r="C26" s="64" t="str">
        <f aca="false">IF(Requirements!D26="","",Requirements!D26)</f>
        <v/>
      </c>
      <c r="D26" s="35"/>
      <c r="E26" s="35"/>
      <c r="F26" s="35"/>
      <c r="G26" s="35"/>
      <c r="H26" s="35"/>
      <c r="I26" s="35"/>
      <c r="J26" s="35"/>
      <c r="K26" s="35"/>
    </row>
    <row r="27" customFormat="false" ht="28.5" hidden="false" customHeight="true" outlineLevel="0" collapsed="false">
      <c r="A27" s="37" t="str">
        <f aca="false">IF(Requirements!A27="","",Requirements!A27)</f>
        <v>B1</v>
      </c>
      <c r="B27" s="6" t="str">
        <f aca="false">IF(Requirements!B27="","",Requirements!B27)</f>
        <v>Run engagements through configurable phases with a work program drawn from a library the function maintains.</v>
      </c>
      <c r="C27" s="65" t="str">
        <f aca="false">IF(Requirements!D27="","",Requirements!D27)</f>
        <v>M</v>
      </c>
      <c r="D27" s="39"/>
      <c r="E27" s="39"/>
      <c r="F27" s="39"/>
      <c r="G27" s="39"/>
      <c r="H27" s="39"/>
      <c r="I27" s="14"/>
      <c r="J27" s="14"/>
      <c r="K27" s="66" t="str">
        <f aca="false">IF(COUNTA(D27:H27)=0,"",IF(COUNTA(D27:H27)&gt;1,"Mark one code",IF(D27&lt;&gt;"",$D$5,IF(E27&lt;&gt;"",$E$5,IF(F27&lt;&gt;"",$F$5,IF(G27&lt;&gt;"",$G$5,$H$5))))))</f>
        <v/>
      </c>
    </row>
    <row r="28" customFormat="false" ht="42" hidden="false" customHeight="true" outlineLevel="0" collapsed="false">
      <c r="A28" s="37" t="str">
        <f aca="false">IF(Requirements!A28="","",Requirements!A28)</f>
        <v>B2</v>
      </c>
      <c r="B28" s="6" t="str">
        <f aca="false">IF(Requirements!B28="","",Requirements!B28)</f>
        <v>Attach workpapers of any file type with version history; hold the reviewer's notes, the preparer's responses and clearance with identity and timestamp on each.</v>
      </c>
      <c r="C28" s="65" t="str">
        <f aca="false">IF(Requirements!D28="","",Requirements!D28)</f>
        <v>M</v>
      </c>
      <c r="D28" s="39"/>
      <c r="E28" s="39"/>
      <c r="F28" s="39"/>
      <c r="G28" s="39"/>
      <c r="H28" s="39"/>
      <c r="I28" s="14"/>
      <c r="J28" s="14"/>
      <c r="K28" s="66" t="str">
        <f aca="false">IF(COUNTA(D28:H28)=0,"",IF(COUNTA(D28:H28)&gt;1,"Mark one code",IF(D28&lt;&gt;"",$D$5,IF(E28&lt;&gt;"",$E$5,IF(F28&lt;&gt;"",$F$5,IF(G28&lt;&gt;"",$G$5,$H$5))))))</f>
        <v/>
      </c>
    </row>
    <row r="29" customFormat="false" ht="42" hidden="false" customHeight="true" outlineLevel="0" collapsed="false">
      <c r="A29" s="37" t="str">
        <f aca="false">IF(Requirements!A29="","",Requirements!A29)</f>
        <v>B3</v>
      </c>
      <c r="B29" s="6" t="str">
        <f aca="false">IF(Requirements!B29="","",Requirements!B29)</f>
        <v>Enforce sign-off sequences (preparer, reviewer, engagement lead) that the function defines, and lock the engagement on report issue, with any reopening logged and attributed to a named user.</v>
      </c>
      <c r="C29" s="65" t="str">
        <f aca="false">IF(Requirements!D29="","",Requirements!D29)</f>
        <v>M</v>
      </c>
      <c r="D29" s="39"/>
      <c r="E29" s="39"/>
      <c r="F29" s="39"/>
      <c r="G29" s="39"/>
      <c r="H29" s="39"/>
      <c r="I29" s="14"/>
      <c r="J29" s="14"/>
      <c r="K29" s="66" t="str">
        <f aca="false">IF(COUNTA(D29:H29)=0,"",IF(COUNTA(D29:H29)&gt;1,"Mark one code",IF(D29&lt;&gt;"",$D$5,IF(E29&lt;&gt;"",$E$5,IF(F29&lt;&gt;"",$F$5,IF(G29&lt;&gt;"",$G$5,$H$5))))))</f>
        <v/>
      </c>
    </row>
    <row r="30" customFormat="false" ht="28.5" hidden="false" customHeight="true" outlineLevel="0" collapsed="false">
      <c r="A30" s="37" t="str">
        <f aca="false">IF(Requirements!A30="","",Requirements!A30)</f>
        <v>B4</v>
      </c>
      <c r="B30" s="6" t="str">
        <f aca="false">IF(Requirements!B30="","",Requirements!B30)</f>
        <v>Provide workpaper referencing and cross-referencing that survives file replacement.</v>
      </c>
      <c r="C30" s="65" t="str">
        <f aca="false">IF(Requirements!D30="","",Requirements!D30)</f>
        <v>M</v>
      </c>
      <c r="D30" s="39"/>
      <c r="E30" s="39"/>
      <c r="F30" s="39"/>
      <c r="G30" s="39"/>
      <c r="H30" s="39"/>
      <c r="I30" s="14"/>
      <c r="J30" s="14"/>
      <c r="K30" s="66" t="str">
        <f aca="false">IF(COUNTA(D30:H30)=0,"",IF(COUNTA(D30:H30)&gt;1,"Mark one code",IF(D30&lt;&gt;"",$D$5,IF(E30&lt;&gt;"",$E$5,IF(F30&lt;&gt;"",$F$5,IF(G30&lt;&gt;"",$G$5,$H$5))))))</f>
        <v/>
      </c>
    </row>
    <row r="31" customFormat="false" ht="28.5" hidden="false" customHeight="true" outlineLevel="0" collapsed="false">
      <c r="A31" s="37" t="str">
        <f aca="false">IF(Requirements!A31="","",Requirements!A31)</f>
        <v>B5</v>
      </c>
      <c r="B31" s="6" t="str">
        <f aca="false">IF(Requirements!B31="","",Requirements!B31)</f>
        <v>Allow work offline or on low bandwidth with synchronization; state precisely what is and is not available offline.</v>
      </c>
      <c r="C31" s="65" t="str">
        <f aca="false">IF(Requirements!D31="","",Requirements!D31)</f>
        <v>S</v>
      </c>
      <c r="D31" s="39"/>
      <c r="E31" s="39"/>
      <c r="F31" s="39"/>
      <c r="G31" s="39"/>
      <c r="H31" s="39"/>
      <c r="I31" s="14"/>
      <c r="J31" s="14"/>
      <c r="K31" s="66" t="str">
        <f aca="false">IF(COUNTA(D31:H31)=0,"",IF(COUNTA(D31:H31)&gt;1,"Mark one code",IF(D31&lt;&gt;"",$D$5,IF(E31&lt;&gt;"",$E$5,IF(F31&lt;&gt;"",$F$5,IF(G31&lt;&gt;"",$G$5,$H$5))))))</f>
        <v/>
      </c>
    </row>
    <row r="32" customFormat="false" ht="28.5" hidden="false" customHeight="true" outlineLevel="0" collapsed="false">
      <c r="A32" s="37" t="str">
        <f aca="false">IF(Requirements!A32="","",Requirements!A32)</f>
        <v>B6</v>
      </c>
      <c r="B32" s="6" t="str">
        <f aca="false">IF(Requirements!B32="","",Requirements!B32)</f>
        <v>Support a co-source partner or guest auditor with time-limited access scoped to one engagement.</v>
      </c>
      <c r="C32" s="65" t="str">
        <f aca="false">IF(Requirements!D32="","",Requirements!D32)</f>
        <v>S</v>
      </c>
      <c r="D32" s="39"/>
      <c r="E32" s="39"/>
      <c r="F32" s="39"/>
      <c r="G32" s="39"/>
      <c r="H32" s="39"/>
      <c r="I32" s="14"/>
      <c r="J32" s="14"/>
      <c r="K32" s="66" t="str">
        <f aca="false">IF(COUNTA(D32:H32)=0,"",IF(COUNTA(D32:H32)&gt;1,"Mark one code",IF(D32&lt;&gt;"",$D$5,IF(E32&lt;&gt;"",$E$5,IF(F32&lt;&gt;"",$F$5,IF(G32&lt;&gt;"",$G$5,$H$5))))))</f>
        <v/>
      </c>
    </row>
    <row r="33" customFormat="false" ht="28.5" hidden="false" customHeight="true" outlineLevel="0" collapsed="false">
      <c r="A33" s="37" t="str">
        <f aca="false">IF(Requirements!A33="","",Requirements!A33)</f>
        <v>B7</v>
      </c>
      <c r="B33" s="6" t="str">
        <f aca="false">IF(Requirements!B33="","",Requirements!B33)</f>
        <v>Generate a draft report from findings recorded in the engagement using a template the function controls.</v>
      </c>
      <c r="C33" s="65" t="str">
        <f aca="false">IF(Requirements!D33="","",Requirements!D33)</f>
        <v>C</v>
      </c>
      <c r="D33" s="39"/>
      <c r="E33" s="39"/>
      <c r="F33" s="39"/>
      <c r="G33" s="39"/>
      <c r="H33" s="39"/>
      <c r="I33" s="14"/>
      <c r="J33" s="14"/>
      <c r="K33" s="66" t="str">
        <f aca="false">IF(COUNTA(D33:H33)=0,"",IF(COUNTA(D33:H33)&gt;1,"Mark one code",IF(D33&lt;&gt;"",$D$5,IF(E33&lt;&gt;"",$E$5,IF(F33&lt;&gt;"",$F$5,IF(G33&lt;&gt;"",$G$5,$H$5))))))</f>
        <v/>
      </c>
    </row>
    <row r="34" customFormat="false" ht="42" hidden="false" customHeight="true" outlineLevel="0" collapsed="false">
      <c r="A34" s="37" t="str">
        <f aca="false">IF(Requirements!A34="","",Requirements!A34)</f>
        <v>B8</v>
      </c>
      <c r="B34" s="6" t="str">
        <f aca="false">IF(Requirements!B34="","",Requirements!B34)</f>
        <v>Record the engagement risk assessment, objectives, scope and evaluation criteria in structured fields that flow into the work program.</v>
      </c>
      <c r="C34" s="65" t="str">
        <f aca="false">IF(Requirements!D34="","",Requirements!D34)</f>
        <v>M</v>
      </c>
      <c r="D34" s="39"/>
      <c r="E34" s="39"/>
      <c r="F34" s="39"/>
      <c r="G34" s="39"/>
      <c r="H34" s="39"/>
      <c r="I34" s="14"/>
      <c r="J34" s="14"/>
      <c r="K34" s="66" t="str">
        <f aca="false">IF(COUNTA(D34:H34)=0,"",IF(COUNTA(D34:H34)&gt;1,"Mark one code",IF(D34&lt;&gt;"",$D$5,IF(E34&lt;&gt;"",$E$5,IF(F34&lt;&gt;"",$F$5,IF(G34&lt;&gt;"",$G$5,$H$5))))))</f>
        <v/>
      </c>
    </row>
    <row r="35" customFormat="false" ht="28.5" hidden="false" customHeight="true" outlineLevel="0" collapsed="false">
      <c r="A35" s="37" t="str">
        <f aca="false">IF(Requirements!A35="","",Requirements!A35)</f>
        <v>B9</v>
      </c>
      <c r="B35" s="6" t="str">
        <f aca="false">IF(Requirements!B35="","",Requirements!B35)</f>
        <v>Build each engagement's risk and control matrix from a shared risk and control library, with changes to the library tracked.</v>
      </c>
      <c r="C35" s="65" t="str">
        <f aca="false">IF(Requirements!D35="","",Requirements!D35)</f>
        <v>M</v>
      </c>
      <c r="D35" s="39"/>
      <c r="E35" s="39"/>
      <c r="F35" s="39"/>
      <c r="G35" s="39"/>
      <c r="H35" s="39"/>
      <c r="I35" s="14"/>
      <c r="J35" s="14"/>
      <c r="K35" s="66" t="str">
        <f aca="false">IF(COUNTA(D35:H35)=0,"",IF(COUNTA(D35:H35)&gt;1,"Mark one code",IF(D35&lt;&gt;"",$D$5,IF(E35&lt;&gt;"",$E$5,IF(F35&lt;&gt;"",$F$5,IF(G35&lt;&gt;"",$G$5,$H$5))))))</f>
        <v/>
      </c>
    </row>
    <row r="36" customFormat="false" ht="28.5" hidden="false" customHeight="true" outlineLevel="0" collapsed="false">
      <c r="A36" s="37" t="str">
        <f aca="false">IF(Requirements!A36="","",Requirements!A36)</f>
        <v>B10</v>
      </c>
      <c r="B36" s="6" t="str">
        <f aca="false">IF(Requirements!B36="","",Requirements!B36)</f>
        <v>Produce the engagement notification and planning memo from templates, with dates sent recorded.</v>
      </c>
      <c r="C36" s="65" t="str">
        <f aca="false">IF(Requirements!D36="","",Requirements!D36)</f>
        <v>S</v>
      </c>
      <c r="D36" s="39"/>
      <c r="E36" s="39"/>
      <c r="F36" s="39"/>
      <c r="G36" s="39"/>
      <c r="H36" s="39"/>
      <c r="I36" s="14"/>
      <c r="J36" s="14"/>
      <c r="K36" s="66" t="str">
        <f aca="false">IF(COUNTA(D36:H36)=0,"",IF(COUNTA(D36:H36)&gt;1,"Mark one code",IF(D36&lt;&gt;"",$D$5,IF(E36&lt;&gt;"",$E$5,IF(F36&lt;&gt;"",$F$5,IF(G36&lt;&gt;"",$G$5,$H$5))))))</f>
        <v/>
      </c>
    </row>
    <row r="37" customFormat="false" ht="42" hidden="false" customHeight="true" outlineLevel="0" collapsed="false">
      <c r="A37" s="37" t="str">
        <f aca="false">IF(Requirements!A37="","",Requirements!A37)</f>
        <v>B11</v>
      </c>
      <c r="B37" s="6" t="str">
        <f aca="false">IF(Requirements!B37="","",Requirements!B37)</f>
        <v>Record each test step with its procedure, sample, result and conclusion, and flag exceptions distinctly from passes.</v>
      </c>
      <c r="C37" s="65" t="str">
        <f aca="false">IF(Requirements!D37="","",Requirements!D37)</f>
        <v>M</v>
      </c>
      <c r="D37" s="39"/>
      <c r="E37" s="39"/>
      <c r="F37" s="39"/>
      <c r="G37" s="39"/>
      <c r="H37" s="39"/>
      <c r="I37" s="14"/>
      <c r="J37" s="14"/>
      <c r="K37" s="66" t="str">
        <f aca="false">IF(COUNTA(D37:H37)=0,"",IF(COUNTA(D37:H37)&gt;1,"Mark one code",IF(D37&lt;&gt;"",$D$5,IF(E37&lt;&gt;"",$E$5,IF(F37&lt;&gt;"",$F$5,IF(G37&lt;&gt;"",$G$5,$H$5))))))</f>
        <v/>
      </c>
    </row>
    <row r="38" customFormat="false" ht="28.5" hidden="false" customHeight="true" outlineLevel="0" collapsed="false">
      <c r="A38" s="37" t="str">
        <f aca="false">IF(Requirements!A38="","",Requirements!A38)</f>
        <v>B12</v>
      </c>
      <c r="B38" s="6" t="str">
        <f aca="false">IF(Requirements!B38="","",Requirements!B38)</f>
        <v>Document the population, sample size rationale and selection method for each test, attached to the test.</v>
      </c>
      <c r="C38" s="65" t="str">
        <f aca="false">IF(Requirements!D38="","",Requirements!D38)</f>
        <v>S</v>
      </c>
      <c r="D38" s="39"/>
      <c r="E38" s="39"/>
      <c r="F38" s="39"/>
      <c r="G38" s="39"/>
      <c r="H38" s="39"/>
      <c r="I38" s="14"/>
      <c r="J38" s="14"/>
      <c r="K38" s="66" t="str">
        <f aca="false">IF(COUNTA(D38:H38)=0,"",IF(COUNTA(D38:H38)&gt;1,"Mark one code",IF(D38&lt;&gt;"",$D$5,IF(E38&lt;&gt;"",$E$5,IF(F38&lt;&gt;"",$F$5,IF(G38&lt;&gt;"",$G$5,$H$5))))))</f>
        <v/>
      </c>
    </row>
    <row r="39" customFormat="false" ht="28.5" hidden="false" customHeight="true" outlineLevel="0" collapsed="false">
      <c r="A39" s="37" t="str">
        <f aca="false">IF(Requirements!A39="","",Requirements!A39)</f>
        <v>B13</v>
      </c>
      <c r="B39" s="6" t="str">
        <f aca="false">IF(Requirements!B39="","",Requirements!B39)</f>
        <v>Keep a full history of every workpaper (each edit, by whom and when) and export it without help from IT or the vendor.</v>
      </c>
      <c r="C39" s="65" t="str">
        <f aca="false">IF(Requirements!D39="","",Requirements!D39)</f>
        <v>M</v>
      </c>
      <c r="D39" s="39"/>
      <c r="E39" s="39"/>
      <c r="F39" s="39"/>
      <c r="G39" s="39"/>
      <c r="H39" s="39"/>
      <c r="I39" s="14"/>
      <c r="J39" s="14"/>
      <c r="K39" s="66" t="str">
        <f aca="false">IF(COUNTA(D39:H39)=0,"",IF(COUNTA(D39:H39)&gt;1,"Mark one code",IF(D39&lt;&gt;"",$D$5,IF(E39&lt;&gt;"",$E$5,IF(F39&lt;&gt;"",$F$5,IF(G39&lt;&gt;"",$G$5,$H$5))))))</f>
        <v/>
      </c>
    </row>
    <row r="40" customFormat="false" ht="28.5" hidden="false" customHeight="true" outlineLevel="0" collapsed="false">
      <c r="A40" s="37" t="str">
        <f aca="false">IF(Requirements!A40="","",Requirements!A40)</f>
        <v>B14</v>
      </c>
      <c r="B40" s="6" t="str">
        <f aca="false">IF(Requirements!B40="","",Requirements!B40)</f>
        <v>Show every open engagement against its planned dates, with a drill-down to the step that is late.</v>
      </c>
      <c r="C40" s="65" t="str">
        <f aca="false">IF(Requirements!D40="","",Requirements!D40)</f>
        <v>S</v>
      </c>
      <c r="D40" s="39"/>
      <c r="E40" s="39"/>
      <c r="F40" s="39"/>
      <c r="G40" s="39"/>
      <c r="H40" s="39"/>
      <c r="I40" s="14"/>
      <c r="J40" s="14"/>
      <c r="K40" s="66" t="str">
        <f aca="false">IF(COUNTA(D40:H40)=0,"",IF(COUNTA(D40:H40)&gt;1,"Mark one code",IF(D40&lt;&gt;"",$D$5,IF(E40&lt;&gt;"",$E$5,IF(F40&lt;&gt;"",$F$5,IF(G40&lt;&gt;"",$G$5,$H$5))))))</f>
        <v/>
      </c>
    </row>
    <row r="41" customFormat="false" ht="28.5" hidden="false" customHeight="true" outlineLevel="0" collapsed="false">
      <c r="A41" s="37" t="str">
        <f aca="false">IF(Requirements!A41="","",Requirements!A41)</f>
        <v>B15</v>
      </c>
      <c r="B41" s="6" t="str">
        <f aca="false">IF(Requirements!B41="","",Requirements!B41)</f>
        <v>Record hours by auditor and phase for each engagement, with budget-to-actual.</v>
      </c>
      <c r="C41" s="65" t="str">
        <f aca="false">IF(Requirements!D41="","",Requirements!D41)</f>
        <v>S</v>
      </c>
      <c r="D41" s="39"/>
      <c r="E41" s="39"/>
      <c r="F41" s="39"/>
      <c r="G41" s="39"/>
      <c r="H41" s="39"/>
      <c r="I41" s="14"/>
      <c r="J41" s="14"/>
      <c r="K41" s="66" t="str">
        <f aca="false">IF(COUNTA(D41:H41)=0,"",IF(COUNTA(D41:H41)&gt;1,"Mark one code",IF(D41&lt;&gt;"",$D$5,IF(E41&lt;&gt;"",$E$5,IF(F41&lt;&gt;"",$F$5,IF(G41&lt;&gt;"",$G$5,$H$5))))))</f>
        <v/>
      </c>
    </row>
    <row r="42" customFormat="false" ht="28.5" hidden="false" customHeight="true" outlineLevel="0" collapsed="false">
      <c r="A42" s="37" t="str">
        <f aca="false">IF(Requirements!A42="","",Requirements!A42)</f>
        <v>B16</v>
      </c>
      <c r="B42" s="6" t="str">
        <f aca="false">IF(Requirements!B42="","",Requirements!B42)</f>
        <v>Record each team member's independence and conflict-of-interest confirmation for the engagement.</v>
      </c>
      <c r="C42" s="65" t="str">
        <f aca="false">IF(Requirements!D42="","",Requirements!D42)</f>
        <v>S</v>
      </c>
      <c r="D42" s="39"/>
      <c r="E42" s="39"/>
      <c r="F42" s="39"/>
      <c r="G42" s="39"/>
      <c r="H42" s="39"/>
      <c r="I42" s="14"/>
      <c r="J42" s="14"/>
      <c r="K42" s="66" t="str">
        <f aca="false">IF(COUNTA(D42:H42)=0,"",IF(COUNTA(D42:H42)&gt;1,"Mark one code",IF(D42&lt;&gt;"",$D$5,IF(E42&lt;&gt;"",$E$5,IF(F42&lt;&gt;"",$F$5,IF(G42&lt;&gt;"",$G$5,$H$5))))))</f>
        <v/>
      </c>
    </row>
    <row r="43" customFormat="false" ht="28.5" hidden="false" customHeight="true" outlineLevel="0" collapsed="false">
      <c r="A43" s="37" t="str">
        <f aca="false">IF(Requirements!A43="","",Requirements!A43)</f>
        <v>B17</v>
      </c>
      <c r="B43" s="6" t="str">
        <f aca="false">IF(Requirements!B43="","",Requirements!B43)</f>
        <v>Enforce the methodology: required steps and templates cannot be skipped without a recorded, approved exception.</v>
      </c>
      <c r="C43" s="65" t="str">
        <f aca="false">IF(Requirements!D43="","",Requirements!D43)</f>
        <v>S</v>
      </c>
      <c r="D43" s="39"/>
      <c r="E43" s="39"/>
      <c r="F43" s="39"/>
      <c r="G43" s="39"/>
      <c r="H43" s="39"/>
      <c r="I43" s="14"/>
      <c r="J43" s="14"/>
      <c r="K43" s="66" t="str">
        <f aca="false">IF(COUNTA(D43:H43)=0,"",IF(COUNTA(D43:H43)&gt;1,"Mark one code",IF(D43&lt;&gt;"",$D$5,IF(E43&lt;&gt;"",$E$5,IF(F43&lt;&gt;"",$F$5,IF(G43&lt;&gt;"",$G$5,$H$5))))))</f>
        <v/>
      </c>
    </row>
    <row r="44" customFormat="false" ht="42" hidden="false" customHeight="true" outlineLevel="0" collapsed="false">
      <c r="A44" s="37" t="str">
        <f aca="false">IF(Requirements!A44="","",Requirements!A44)</f>
        <v>B18</v>
      </c>
      <c r="B44" s="6" t="str">
        <f aca="false">IF(Requirements!B44="","",Requirements!B44)</f>
        <v>Keep supervisory review evidence (who reviewed what, when, and the notes raised) in a form a quality reviewer can sample.</v>
      </c>
      <c r="C44" s="65" t="str">
        <f aca="false">IF(Requirements!D44="","",Requirements!D44)</f>
        <v>S</v>
      </c>
      <c r="D44" s="39"/>
      <c r="E44" s="39"/>
      <c r="F44" s="39"/>
      <c r="G44" s="39"/>
      <c r="H44" s="39"/>
      <c r="I44" s="14"/>
      <c r="J44" s="14"/>
      <c r="K44" s="66" t="str">
        <f aca="false">IF(COUNTA(D44:H44)=0,"",IF(COUNTA(D44:H44)&gt;1,"Mark one code",IF(D44&lt;&gt;"",$D$5,IF(E44&lt;&gt;"",$E$5,IF(F44&lt;&gt;"",$F$5,IF(G44&lt;&gt;"",$G$5,$H$5))))))</f>
        <v/>
      </c>
    </row>
    <row r="45" customFormat="false" ht="28.5" hidden="false" customHeight="true" outlineLevel="0" collapsed="false">
      <c r="A45" s="37" t="str">
        <f aca="false">IF(Requirements!A45="","",Requirements!A45)</f>
        <v>B19</v>
      </c>
      <c r="B45" s="6" t="str">
        <f aca="false">IF(Requirements!B45="","",Requirements!B45)</f>
        <v>Show review notes by status (open, answered, cleared) with their age, for the engagement lead and the CAE.</v>
      </c>
      <c r="C45" s="65" t="str">
        <f aca="false">IF(Requirements!D45="","",Requirements!D45)</f>
        <v>S</v>
      </c>
      <c r="D45" s="39"/>
      <c r="E45" s="39"/>
      <c r="F45" s="39"/>
      <c r="G45" s="39"/>
      <c r="H45" s="39"/>
      <c r="I45" s="14"/>
      <c r="J45" s="14"/>
      <c r="K45" s="66" t="str">
        <f aca="false">IF(COUNTA(D45:H45)=0,"",IF(COUNTA(D45:H45)&gt;1,"Mark one code",IF(D45&lt;&gt;"",$D$5,IF(E45&lt;&gt;"",$E$5,IF(F45&lt;&gt;"",$F$5,IF(G45&lt;&gt;"",$G$5,$H$5))))))</f>
        <v/>
      </c>
    </row>
    <row r="46" customFormat="false" ht="28.5" hidden="false" customHeight="true" outlineLevel="0" collapsed="false">
      <c r="A46" s="37" t="str">
        <f aca="false">IF(Requirements!A46="","",Requirements!A46)</f>
        <v>B20</v>
      </c>
      <c r="B46" s="6" t="str">
        <f aca="false">IF(Requirements!B46="","",Requirements!B46)</f>
        <v>Send document requests to auditees with due dates, reminders and status visible to both sides.</v>
      </c>
      <c r="C46" s="65" t="str">
        <f aca="false">IF(Requirements!D46="","",Requirements!D46)</f>
        <v>S</v>
      </c>
      <c r="D46" s="39"/>
      <c r="E46" s="39"/>
      <c r="F46" s="39"/>
      <c r="G46" s="39"/>
      <c r="H46" s="39"/>
      <c r="I46" s="14"/>
      <c r="J46" s="14"/>
      <c r="K46" s="66" t="str">
        <f aca="false">IF(COUNTA(D46:H46)=0,"",IF(COUNTA(D46:H46)&gt;1,"Mark one code",IF(D46&lt;&gt;"",$D$5,IF(E46&lt;&gt;"",$E$5,IF(F46&lt;&gt;"",$F$5,IF(G46&lt;&gt;"",$G$5,$H$5))))))</f>
        <v/>
      </c>
    </row>
    <row r="47" customFormat="false" ht="28.5" hidden="false" customHeight="true" outlineLevel="0" collapsed="false">
      <c r="A47" s="37" t="str">
        <f aca="false">IF(Requirements!A47="","",Requirements!A47)</f>
        <v>B21</v>
      </c>
      <c r="B47" s="6" t="str">
        <f aca="false">IF(Requirements!B47="","",Requirements!B47)</f>
        <v>Let auditees upload responses through a simple portal without an auditor license.</v>
      </c>
      <c r="C47" s="65" t="str">
        <f aca="false">IF(Requirements!D47="","",Requirements!D47)</f>
        <v>S</v>
      </c>
      <c r="D47" s="39"/>
      <c r="E47" s="39"/>
      <c r="F47" s="39"/>
      <c r="G47" s="39"/>
      <c r="H47" s="39"/>
      <c r="I47" s="14"/>
      <c r="J47" s="14"/>
      <c r="K47" s="66" t="str">
        <f aca="false">IF(COUNTA(D47:H47)=0,"",IF(COUNTA(D47:H47)&gt;1,"Mark one code",IF(D47&lt;&gt;"",$D$5,IF(E47&lt;&gt;"",$E$5,IF(F47&lt;&gt;"",$F$5,IF(G47&lt;&gt;"",$G$5,$H$5))))))</f>
        <v/>
      </c>
    </row>
    <row r="48" customFormat="false" ht="28.5" hidden="false" customHeight="true" outlineLevel="0" collapsed="false">
      <c r="A48" s="37" t="str">
        <f aca="false">IF(Requirements!A48="","",Requirements!A48)</f>
        <v>B22</v>
      </c>
      <c r="B48" s="6" t="str">
        <f aca="false">IF(Requirements!B48="","",Requirements!B48)</f>
        <v>Record the engagement conclusion and rating against a scale the function defines.</v>
      </c>
      <c r="C48" s="65" t="str">
        <f aca="false">IF(Requirements!D48="","",Requirements!D48)</f>
        <v>S</v>
      </c>
      <c r="D48" s="39"/>
      <c r="E48" s="39"/>
      <c r="F48" s="39"/>
      <c r="G48" s="39"/>
      <c r="H48" s="39"/>
      <c r="I48" s="14"/>
      <c r="J48" s="14"/>
      <c r="K48" s="66" t="str">
        <f aca="false">IF(COUNTA(D48:H48)=0,"",IF(COUNTA(D48:H48)&gt;1,"Mark one code",IF(D48&lt;&gt;"",$D$5,IF(E48&lt;&gt;"",$E$5,IF(F48&lt;&gt;"",$F$5,IF(G48&lt;&gt;"",$G$5,$H$5))))))</f>
        <v/>
      </c>
    </row>
    <row r="49" customFormat="false" ht="28.5" hidden="false" customHeight="true" outlineLevel="0" collapsed="false">
      <c r="A49" s="37" t="str">
        <f aca="false">IF(Requirements!A49="","",Requirements!A49)</f>
        <v>B23</v>
      </c>
      <c r="B49" s="6" t="str">
        <f aca="false">IF(Requirements!B49="","",Requirements!B49)</f>
        <v>Run advisory engagements on a lighter workflow than assurance engagements, with the difference recorded.</v>
      </c>
      <c r="C49" s="65" t="str">
        <f aca="false">IF(Requirements!D49="","",Requirements!D49)</f>
        <v>C</v>
      </c>
      <c r="D49" s="39"/>
      <c r="E49" s="39"/>
      <c r="F49" s="39"/>
      <c r="G49" s="39"/>
      <c r="H49" s="39"/>
      <c r="I49" s="14"/>
      <c r="J49" s="14"/>
      <c r="K49" s="66" t="str">
        <f aca="false">IF(COUNTA(D49:H49)=0,"",IF(COUNTA(D49:H49)&gt;1,"Mark one code",IF(D49&lt;&gt;"",$D$5,IF(E49&lt;&gt;"",$E$5,IF(F49&lt;&gt;"",$F$5,IF(G49&lt;&gt;"",$G$5,$H$5))))))</f>
        <v/>
      </c>
    </row>
    <row r="50" customFormat="false" ht="28.5" hidden="false" customHeight="true" outlineLevel="0" collapsed="false">
      <c r="A50" s="37" t="str">
        <f aca="false">IF(Requirements!A50="","",Requirements!A50)</f>
        <v>B24</v>
      </c>
      <c r="B50" s="6" t="str">
        <f aca="false">IF(Requirements!B50="","",Requirements!B50)</f>
        <v>Roll an engagement forward to the next cycle with its work program and prior results, without copying files by hand.</v>
      </c>
      <c r="C50" s="65" t="str">
        <f aca="false">IF(Requirements!D50="","",Requirements!D50)</f>
        <v>C</v>
      </c>
      <c r="D50" s="39"/>
      <c r="E50" s="39"/>
      <c r="F50" s="39"/>
      <c r="G50" s="39"/>
      <c r="H50" s="39"/>
      <c r="I50" s="14"/>
      <c r="J50" s="14"/>
      <c r="K50" s="66" t="str">
        <f aca="false">IF(COUNTA(D50:H50)=0,"",IF(COUNTA(D50:H50)&gt;1,"Mark one code",IF(D50&lt;&gt;"",$D$5,IF(E50&lt;&gt;"",$E$5,IF(F50&lt;&gt;"",$F$5,IF(G50&lt;&gt;"",$G$5,$H$5))))))</f>
        <v/>
      </c>
    </row>
    <row r="51" customFormat="false" ht="28.5" hidden="false" customHeight="true" outlineLevel="0" collapsed="false">
      <c r="A51" s="37" t="str">
        <f aca="false">IF(Requirements!A51="","",Requirements!A51)</f>
        <v>B25</v>
      </c>
      <c r="B51" s="6" t="str">
        <f aca="false">IF(Requirements!B51="","",Requirements!B51)</f>
        <v>Store walkthrough narratives and process flow diagrams with the engagement.</v>
      </c>
      <c r="C51" s="65" t="str">
        <f aca="false">IF(Requirements!D51="","",Requirements!D51)</f>
        <v>C</v>
      </c>
      <c r="D51" s="39"/>
      <c r="E51" s="39"/>
      <c r="F51" s="39"/>
      <c r="G51" s="39"/>
      <c r="H51" s="39"/>
      <c r="I51" s="14"/>
      <c r="J51" s="14"/>
      <c r="K51" s="66" t="str">
        <f aca="false">IF(COUNTA(D51:H51)=0,"",IF(COUNTA(D51:H51)&gt;1,"Mark one code",IF(D51&lt;&gt;"",$D$5,IF(E51&lt;&gt;"",$E$5,IF(F51&lt;&gt;"",$F$5,IF(G51&lt;&gt;"",$G$5,$H$5))))))</f>
        <v/>
      </c>
    </row>
    <row r="52" customFormat="false" ht="18" hidden="false" customHeight="true" outlineLevel="0" collapsed="false">
      <c r="A52" s="62" t="str">
        <f aca="false">IF(Requirements!A52="","",Requirements!A52)</f>
        <v>C</v>
      </c>
      <c r="B52" s="63" t="str">
        <f aca="false">IF(Requirements!B52="","",Requirements!B52)</f>
        <v>Issue and action tracking</v>
      </c>
      <c r="C52" s="64" t="str">
        <f aca="false">IF(Requirements!D52="","",Requirements!D52)</f>
        <v/>
      </c>
      <c r="D52" s="35"/>
      <c r="E52" s="35"/>
      <c r="F52" s="35"/>
      <c r="G52" s="35"/>
      <c r="H52" s="35"/>
      <c r="I52" s="35"/>
      <c r="J52" s="35"/>
      <c r="K52" s="35"/>
    </row>
    <row r="53" customFormat="false" ht="42" hidden="false" customHeight="true" outlineLevel="0" collapsed="false">
      <c r="A53" s="37" t="str">
        <f aca="false">IF(Requirements!A53="","",Requirements!A53)</f>
        <v>C1</v>
      </c>
      <c r="B53" s="6" t="str">
        <f aca="false">IF(Requirements!B53="","",Requirements!B53)</f>
        <v>Record issues with the function's rating scale, root cause categories and the five elements of a finding, linked to the engagement and the universe entity.</v>
      </c>
      <c r="C53" s="65" t="str">
        <f aca="false">IF(Requirements!D53="","",Requirements!D53)</f>
        <v>M</v>
      </c>
      <c r="D53" s="39"/>
      <c r="E53" s="39"/>
      <c r="F53" s="39"/>
      <c r="G53" s="39"/>
      <c r="H53" s="39"/>
      <c r="I53" s="14"/>
      <c r="J53" s="14"/>
      <c r="K53" s="66" t="str">
        <f aca="false">IF(COUNTA(D53:H53)=0,"",IF(COUNTA(D53:H53)&gt;1,"Mark one code",IF(D53&lt;&gt;"",$D$5,IF(E53&lt;&gt;"",$E$5,IF(F53&lt;&gt;"",$F$5,IF(G53&lt;&gt;"",$G$5,$H$5))))))</f>
        <v/>
      </c>
    </row>
    <row r="54" customFormat="false" ht="54.75" hidden="false" customHeight="true" outlineLevel="0" collapsed="false">
      <c r="A54" s="37" t="str">
        <f aca="false">IF(Requirements!A54="","",Requirements!A54)</f>
        <v>C2</v>
      </c>
      <c r="B54" s="6" t="str">
        <f aca="false">IF(Requirements!B54="","",Requirements!B54)</f>
        <v>Record management actions with owner, due date, status and revised dates with reasons; keep the original date visible.</v>
      </c>
      <c r="C54" s="65" t="str">
        <f aca="false">IF(Requirements!D54="","",Requirements!D54)</f>
        <v>M</v>
      </c>
      <c r="D54" s="39"/>
      <c r="E54" s="39"/>
      <c r="F54" s="39"/>
      <c r="G54" s="39"/>
      <c r="H54" s="39"/>
      <c r="I54" s="14"/>
      <c r="J54" s="14"/>
      <c r="K54" s="66" t="str">
        <f aca="false">IF(COUNTA(D54:H54)=0,"",IF(COUNTA(D54:H54)&gt;1,"Mark one code",IF(D54&lt;&gt;"",$D$5,IF(E54&lt;&gt;"",$E$5,IF(F54&lt;&gt;"",$F$5,IF(G54&lt;&gt;"",$G$5,$H$5))))))</f>
        <v/>
      </c>
    </row>
    <row r="55" customFormat="false" ht="42" hidden="false" customHeight="true" outlineLevel="0" collapsed="false">
      <c r="A55" s="37" t="str">
        <f aca="false">IF(Requirements!A55="","",Requirements!A55)</f>
        <v>C3</v>
      </c>
      <c r="B55" s="6" t="str">
        <f aca="false">IF(Requirements!B55="","",Requirements!B55)</f>
        <v>Allow action owners outside internal audit to update status and attach evidence through a role that sees only their actions; require internal audit validation before closure.</v>
      </c>
      <c r="C55" s="65" t="str">
        <f aca="false">IF(Requirements!D55="","",Requirements!D55)</f>
        <v>M</v>
      </c>
      <c r="D55" s="39"/>
      <c r="E55" s="39"/>
      <c r="F55" s="39"/>
      <c r="G55" s="39"/>
      <c r="H55" s="39"/>
      <c r="I55" s="14"/>
      <c r="J55" s="14"/>
      <c r="K55" s="66" t="str">
        <f aca="false">IF(COUNTA(D55:H55)=0,"",IF(COUNTA(D55:H55)&gt;1,"Mark one code",IF(D55&lt;&gt;"",$D$5,IF(E55&lt;&gt;"",$E$5,IF(F55&lt;&gt;"",$F$5,IF(G55&lt;&gt;"",$G$5,$H$5))))))</f>
        <v/>
      </c>
    </row>
    <row r="56" customFormat="false" ht="28.5" hidden="false" customHeight="true" outlineLevel="0" collapsed="false">
      <c r="A56" s="37" t="str">
        <f aca="false">IF(Requirements!A56="","",Requirements!A56)</f>
        <v>C4</v>
      </c>
      <c r="B56" s="6" t="str">
        <f aca="false">IF(Requirements!B56="","",Requirements!B56)</f>
        <v>Escalate past-due actions automatically according to rules the function sets (days past due, rating, owner level).</v>
      </c>
      <c r="C56" s="65" t="str">
        <f aca="false">IF(Requirements!D56="","",Requirements!D56)</f>
        <v>M</v>
      </c>
      <c r="D56" s="39"/>
      <c r="E56" s="39"/>
      <c r="F56" s="39"/>
      <c r="G56" s="39"/>
      <c r="H56" s="39"/>
      <c r="I56" s="14"/>
      <c r="J56" s="14"/>
      <c r="K56" s="66" t="str">
        <f aca="false">IF(COUNTA(D56:H56)=0,"",IF(COUNTA(D56:H56)&gt;1,"Mark one code",IF(D56&lt;&gt;"",$D$5,IF(E56&lt;&gt;"",$E$5,IF(F56&lt;&gt;"",$F$5,IF(G56&lt;&gt;"",$G$5,$H$5))))))</f>
        <v/>
      </c>
    </row>
    <row r="57" customFormat="false" ht="42" hidden="false" customHeight="true" outlineLevel="0" collapsed="false">
      <c r="A57" s="37" t="str">
        <f aca="false">IF(Requirements!A57="","",Requirements!A57)</f>
        <v>C5</v>
      </c>
      <c r="B57" s="6" t="str">
        <f aca="false">IF(Requirements!B57="","",Requirements!B57)</f>
        <v>Report the issue population by rating, age, business unit and root cause, with trend over time.</v>
      </c>
      <c r="C57" s="65" t="str">
        <f aca="false">IF(Requirements!D57="","",Requirements!D57)</f>
        <v>S</v>
      </c>
      <c r="D57" s="39"/>
      <c r="E57" s="39"/>
      <c r="F57" s="39"/>
      <c r="G57" s="39"/>
      <c r="H57" s="39"/>
      <c r="I57" s="14"/>
      <c r="J57" s="14"/>
      <c r="K57" s="66" t="str">
        <f aca="false">IF(COUNTA(D57:H57)=0,"",IF(COUNTA(D57:H57)&gt;1,"Mark one code",IF(D57&lt;&gt;"",$D$5,IF(E57&lt;&gt;"",$E$5,IF(F57&lt;&gt;"",$F$5,IF(G57&lt;&gt;"",$G$5,$H$5))))))</f>
        <v/>
      </c>
    </row>
    <row r="58" customFormat="false" ht="15.75" hidden="false" customHeight="true" outlineLevel="0" collapsed="false">
      <c r="A58" s="37" t="str">
        <f aca="false">IF(Requirements!A58="","",Requirements!A58)</f>
        <v>C6</v>
      </c>
      <c r="B58" s="6" t="str">
        <f aca="false">IF(Requirements!B58="","",Requirements!B58)</f>
        <v>Support repeat-finding identification across engagements.</v>
      </c>
      <c r="C58" s="65" t="str">
        <f aca="false">IF(Requirements!D58="","",Requirements!D58)</f>
        <v>C</v>
      </c>
      <c r="D58" s="39"/>
      <c r="E58" s="39"/>
      <c r="F58" s="39"/>
      <c r="G58" s="39"/>
      <c r="H58" s="39"/>
      <c r="I58" s="14"/>
      <c r="J58" s="14"/>
      <c r="K58" s="66" t="str">
        <f aca="false">IF(COUNTA(D58:H58)=0,"",IF(COUNTA(D58:H58)&gt;1,"Mark one code",IF(D58&lt;&gt;"",$D$5,IF(E58&lt;&gt;"",$E$5,IF(F58&lt;&gt;"",$F$5,IF(G58&lt;&gt;"",$G$5,$H$5))))))</f>
        <v/>
      </c>
    </row>
    <row r="59" customFormat="false" ht="42" hidden="false" customHeight="true" outlineLevel="0" collapsed="false">
      <c r="A59" s="37" t="str">
        <f aca="false">IF(Requirements!A59="","",Requirements!A59)</f>
        <v>C7</v>
      </c>
      <c r="B59" s="6" t="str">
        <f aca="false">IF(Requirements!B59="","",Requirements!B59)</f>
        <v>Turn a test exception into an issue in one step, keeping the link back to the workpaper and its evidence.</v>
      </c>
      <c r="C59" s="65" t="str">
        <f aca="false">IF(Requirements!D59="","",Requirements!D59)</f>
        <v>M</v>
      </c>
      <c r="D59" s="39"/>
      <c r="E59" s="39"/>
      <c r="F59" s="39"/>
      <c r="G59" s="39"/>
      <c r="H59" s="39"/>
      <c r="I59" s="14"/>
      <c r="J59" s="14"/>
      <c r="K59" s="66" t="str">
        <f aca="false">IF(COUNTA(D59:H59)=0,"",IF(COUNTA(D59:H59)&gt;1,"Mark one code",IF(D59&lt;&gt;"",$D$5,IF(E59&lt;&gt;"",$E$5,IF(F59&lt;&gt;"",$F$5,IF(G59&lt;&gt;"",$G$5,$H$5))))))</f>
        <v/>
      </c>
    </row>
    <row r="60" customFormat="false" ht="42" hidden="false" customHeight="true" outlineLevel="0" collapsed="false">
      <c r="A60" s="37" t="str">
        <f aca="false">IF(Requirements!A60="","",Requirements!A60)</f>
        <v>C8</v>
      </c>
      <c r="B60" s="6" t="str">
        <f aca="false">IF(Requirements!B60="","",Requirements!B60)</f>
        <v>Record management's response to each finding, including disagreement, and the date it was agreed.</v>
      </c>
      <c r="C60" s="65" t="str">
        <f aca="false">IF(Requirements!D60="","",Requirements!D60)</f>
        <v>S</v>
      </c>
      <c r="D60" s="39"/>
      <c r="E60" s="39"/>
      <c r="F60" s="39"/>
      <c r="G60" s="39"/>
      <c r="H60" s="39"/>
      <c r="I60" s="14"/>
      <c r="J60" s="14"/>
      <c r="K60" s="66" t="str">
        <f aca="false">IF(COUNTA(D60:H60)=0,"",IF(COUNTA(D60:H60)&gt;1,"Mark one code",IF(D60&lt;&gt;"",$D$5,IF(E60&lt;&gt;"",$E$5,IF(F60&lt;&gt;"",$F$5,IF(G60&lt;&gt;"",$G$5,$H$5))))))</f>
        <v/>
      </c>
    </row>
    <row r="61" customFormat="false" ht="28.5" hidden="false" customHeight="true" outlineLevel="0" collapsed="false">
      <c r="A61" s="37" t="str">
        <f aca="false">IF(Requirements!A61="","",Requirements!A61)</f>
        <v>C9</v>
      </c>
      <c r="B61" s="6" t="str">
        <f aca="false">IF(Requirements!B61="","",Requirements!B61)</f>
        <v>Record risk acceptance by management: who accepted the risk, the rationale, the approval level and the date; report accepted risks separately.</v>
      </c>
      <c r="C61" s="65" t="str">
        <f aca="false">IF(Requirements!D61="","",Requirements!D61)</f>
        <v>M</v>
      </c>
      <c r="D61" s="39"/>
      <c r="E61" s="39"/>
      <c r="F61" s="39"/>
      <c r="G61" s="39"/>
      <c r="H61" s="39"/>
      <c r="I61" s="14"/>
      <c r="J61" s="14"/>
      <c r="K61" s="66" t="str">
        <f aca="false">IF(COUNTA(D61:H61)=0,"",IF(COUNTA(D61:H61)&gt;1,"Mark one code",IF(D61&lt;&gt;"",$D$5,IF(E61&lt;&gt;"",$E$5,IF(F61&lt;&gt;"",$F$5,IF(G61&lt;&gt;"",$G$5,$H$5))))))</f>
        <v/>
      </c>
    </row>
    <row r="62" customFormat="false" ht="28.5" hidden="false" customHeight="true" outlineLevel="0" collapsed="false">
      <c r="A62" s="37" t="str">
        <f aca="false">IF(Requirements!A62="","",Requirements!A62)</f>
        <v>C10</v>
      </c>
      <c r="B62" s="6" t="str">
        <f aca="false">IF(Requirements!B62="","",Requirements!B62)</f>
        <v>Require validation evidence and the validator's conclusion before an issue closes, and keep closed issues read-only.</v>
      </c>
      <c r="C62" s="65" t="str">
        <f aca="false">IF(Requirements!D62="","",Requirements!D62)</f>
        <v>S</v>
      </c>
      <c r="D62" s="39"/>
      <c r="E62" s="39"/>
      <c r="F62" s="39"/>
      <c r="G62" s="39"/>
      <c r="H62" s="39"/>
      <c r="I62" s="14"/>
      <c r="J62" s="14"/>
      <c r="K62" s="66" t="str">
        <f aca="false">IF(COUNTA(D62:H62)=0,"",IF(COUNTA(D62:H62)&gt;1,"Mark one code",IF(D62&lt;&gt;"",$D$5,IF(E62&lt;&gt;"",$E$5,IF(F62&lt;&gt;"",$F$5,IF(G62&lt;&gt;"",$G$5,$H$5))))))</f>
        <v/>
      </c>
    </row>
    <row r="63" customFormat="false" ht="28.5" hidden="false" customHeight="true" outlineLevel="0" collapsed="false">
      <c r="A63" s="37" t="str">
        <f aca="false">IF(Requirements!A63="","",Requirements!A63)</f>
        <v>C11</v>
      </c>
      <c r="B63" s="6" t="str">
        <f aca="false">IF(Requirements!B63="","",Requirements!B63)</f>
        <v>Send reminders to action owners before and after due dates on a schedule the function sets.</v>
      </c>
      <c r="C63" s="65" t="str">
        <f aca="false">IF(Requirements!D63="","",Requirements!D63)</f>
        <v>S</v>
      </c>
      <c r="D63" s="39"/>
      <c r="E63" s="39"/>
      <c r="F63" s="39"/>
      <c r="G63" s="39"/>
      <c r="H63" s="39"/>
      <c r="I63" s="14"/>
      <c r="J63" s="14"/>
      <c r="K63" s="66" t="str">
        <f aca="false">IF(COUNTA(D63:H63)=0,"",IF(COUNTA(D63:H63)&gt;1,"Mark one code",IF(D63&lt;&gt;"",$D$5,IF(E63&lt;&gt;"",$E$5,IF(F63&lt;&gt;"",$F$5,IF(G63&lt;&gt;"",$G$5,$H$5))))))</f>
        <v/>
      </c>
    </row>
    <row r="64" customFormat="false" ht="28.5" hidden="false" customHeight="true" outlineLevel="0" collapsed="false">
      <c r="A64" s="37" t="str">
        <f aca="false">IF(Requirements!A64="","",Requirements!A64)</f>
        <v>C12</v>
      </c>
      <c r="B64" s="6" t="str">
        <f aca="false">IF(Requirements!B64="","",Requirements!B64)</f>
        <v>Notify the audit team automatically when an action owner changes a status or a due date.</v>
      </c>
      <c r="C64" s="65" t="str">
        <f aca="false">IF(Requirements!D64="","",Requirements!D64)</f>
        <v>S</v>
      </c>
      <c r="D64" s="39"/>
      <c r="E64" s="39"/>
      <c r="F64" s="39"/>
      <c r="G64" s="39"/>
      <c r="H64" s="39"/>
      <c r="I64" s="14"/>
      <c r="J64" s="14"/>
      <c r="K64" s="66" t="str">
        <f aca="false">IF(COUNTA(D64:H64)=0,"",IF(COUNTA(D64:H64)&gt;1,"Mark one code",IF(D64&lt;&gt;"",$D$5,IF(E64&lt;&gt;"",$E$5,IF(F64&lt;&gt;"",$F$5,IF(G64&lt;&gt;"",$G$5,$H$5))))))</f>
        <v/>
      </c>
    </row>
    <row r="65" customFormat="false" ht="42" hidden="false" customHeight="true" outlineLevel="0" collapsed="false">
      <c r="A65" s="37" t="str">
        <f aca="false">IF(Requirements!A65="","",Requirements!A65)</f>
        <v>C13</v>
      </c>
      <c r="B65" s="6" t="str">
        <f aca="false">IF(Requirements!B65="","",Requirements!B65)</f>
        <v>Track issues raised by other assurance providers (external audit, regulators, second line) in the same register, with their source.</v>
      </c>
      <c r="C65" s="65" t="str">
        <f aca="false">IF(Requirements!D65="","",Requirements!D65)</f>
        <v>S</v>
      </c>
      <c r="D65" s="39"/>
      <c r="E65" s="39"/>
      <c r="F65" s="39"/>
      <c r="G65" s="39"/>
      <c r="H65" s="39"/>
      <c r="I65" s="14"/>
      <c r="J65" s="14"/>
      <c r="K65" s="66" t="str">
        <f aca="false">IF(COUNTA(D65:H65)=0,"",IF(COUNTA(D65:H65)&gt;1,"Mark one code",IF(D65&lt;&gt;"",$D$5,IF(E65&lt;&gt;"",$E$5,IF(F65&lt;&gt;"",$F$5,IF(G65&lt;&gt;"",$G$5,$H$5))))))</f>
        <v/>
      </c>
    </row>
    <row r="66" customFormat="false" ht="28.5" hidden="false" customHeight="true" outlineLevel="0" collapsed="false">
      <c r="A66" s="37" t="str">
        <f aca="false">IF(Requirements!A66="","",Requirements!A66)</f>
        <v>C14</v>
      </c>
      <c r="B66" s="6" t="str">
        <f aca="false">IF(Requirements!B66="","",Requirements!B66)</f>
        <v>Record regulatory issue types (for example MRA, MRIA or consent order items) with their own fields, deadlines and reporting.</v>
      </c>
      <c r="C66" s="65" t="str">
        <f aca="false">IF(Requirements!D66="","",Requirements!D66)</f>
        <v>C</v>
      </c>
      <c r="D66" s="39"/>
      <c r="E66" s="39"/>
      <c r="F66" s="39"/>
      <c r="G66" s="39"/>
      <c r="H66" s="39"/>
      <c r="I66" s="14"/>
      <c r="J66" s="14"/>
      <c r="K66" s="66" t="str">
        <f aca="false">IF(COUNTA(D66:H66)=0,"",IF(COUNTA(D66:H66)&gt;1,"Mark one code",IF(D66&lt;&gt;"",$D$5,IF(E66&lt;&gt;"",$E$5,IF(F66&lt;&gt;"",$F$5,IF(G66&lt;&gt;"",$G$5,$H$5))))))</f>
        <v/>
      </c>
    </row>
    <row r="67" customFormat="false" ht="28.5" hidden="false" customHeight="true" outlineLevel="0" collapsed="false">
      <c r="A67" s="37" t="str">
        <f aca="false">IF(Requirements!A67="","",Requirements!A67)</f>
        <v>C15</v>
      </c>
      <c r="B67" s="6" t="str">
        <f aca="false">IF(Requirements!B67="","",Requirements!B67)</f>
        <v>Report extensions: how many times each due date moved, who approved it and why.</v>
      </c>
      <c r="C67" s="65" t="str">
        <f aca="false">IF(Requirements!D67="","",Requirements!D67)</f>
        <v>S</v>
      </c>
      <c r="D67" s="39"/>
      <c r="E67" s="39"/>
      <c r="F67" s="39"/>
      <c r="G67" s="39"/>
      <c r="H67" s="39"/>
      <c r="I67" s="14"/>
      <c r="J67" s="14"/>
      <c r="K67" s="66" t="str">
        <f aca="false">IF(COUNTA(D67:H67)=0,"",IF(COUNTA(D67:H67)&gt;1,"Mark one code",IF(D67&lt;&gt;"",$D$5,IF(E67&lt;&gt;"",$E$5,IF(F67&lt;&gt;"",$F$5,IF(G67&lt;&gt;"",$G$5,$H$5))))))</f>
        <v/>
      </c>
    </row>
    <row r="68" customFormat="false" ht="28.5" hidden="false" customHeight="true" outlineLevel="0" collapsed="false">
      <c r="A68" s="37" t="str">
        <f aca="false">IF(Requirements!A68="","",Requirements!A68)</f>
        <v>C16</v>
      </c>
      <c r="B68" s="6" t="str">
        <f aca="false">IF(Requirements!B68="","",Requirements!B68)</f>
        <v>Link issues to the risks and controls they relate to, so a control's issue history is visible.</v>
      </c>
      <c r="C68" s="65" t="str">
        <f aca="false">IF(Requirements!D68="","",Requirements!D68)</f>
        <v>C</v>
      </c>
      <c r="D68" s="39"/>
      <c r="E68" s="39"/>
      <c r="F68" s="39"/>
      <c r="G68" s="39"/>
      <c r="H68" s="39"/>
      <c r="I68" s="14"/>
      <c r="J68" s="14"/>
      <c r="K68" s="66" t="str">
        <f aca="false">IF(COUNTA(D68:H68)=0,"",IF(COUNTA(D68:H68)&gt;1,"Mark one code",IF(D68&lt;&gt;"",$D$5,IF(E68&lt;&gt;"",$E$5,IF(F68&lt;&gt;"",$F$5,IF(G68&lt;&gt;"",$G$5,$H$5))))))</f>
        <v/>
      </c>
    </row>
    <row r="69" customFormat="false" ht="28.5" hidden="false" customHeight="true" outlineLevel="0" collapsed="false">
      <c r="A69" s="37" t="str">
        <f aca="false">IF(Requirements!A69="","",Requirements!A69)</f>
        <v>C17</v>
      </c>
      <c r="B69" s="6" t="str">
        <f aca="false">IF(Requirements!B69="","",Requirements!B69)</f>
        <v>Schedule a follow-up review or validation test for high-rated issues and record its result against the issue.</v>
      </c>
      <c r="C69" s="65" t="str">
        <f aca="false">IF(Requirements!D69="","",Requirements!D69)</f>
        <v>S</v>
      </c>
      <c r="D69" s="39"/>
      <c r="E69" s="39"/>
      <c r="F69" s="39"/>
      <c r="G69" s="39"/>
      <c r="H69" s="39"/>
      <c r="I69" s="14"/>
      <c r="J69" s="14"/>
      <c r="K69" s="66" t="str">
        <f aca="false">IF(COUNTA(D69:H69)=0,"",IF(COUNTA(D69:H69)&gt;1,"Mark one code",IF(D69&lt;&gt;"",$D$5,IF(E69&lt;&gt;"",$E$5,IF(F69&lt;&gt;"",$F$5,IF(G69&lt;&gt;"",$G$5,$H$5))))))</f>
        <v/>
      </c>
    </row>
    <row r="70" customFormat="false" ht="28.5" hidden="false" customHeight="true" outlineLevel="0" collapsed="false">
      <c r="A70" s="37" t="str">
        <f aca="false">IF(Requirements!A70="","",Requirements!A70)</f>
        <v>C18</v>
      </c>
      <c r="B70" s="6" t="str">
        <f aca="false">IF(Requirements!B70="","",Requirements!B70)</f>
        <v>Update actions in bulk (for example reassigning owners after a reorganization), with each change logged.</v>
      </c>
      <c r="C70" s="65" t="str">
        <f aca="false">IF(Requirements!D70="","",Requirements!D70)</f>
        <v>C</v>
      </c>
      <c r="D70" s="39"/>
      <c r="E70" s="39"/>
      <c r="F70" s="39"/>
      <c r="G70" s="39"/>
      <c r="H70" s="39"/>
      <c r="I70" s="14"/>
      <c r="J70" s="14"/>
      <c r="K70" s="66" t="str">
        <f aca="false">IF(COUNTA(D70:H70)=0,"",IF(COUNTA(D70:H70)&gt;1,"Mark one code",IF(D70&lt;&gt;"",$D$5,IF(E70&lt;&gt;"",$E$5,IF(F70&lt;&gt;"",$F$5,IF(G70&lt;&gt;"",$G$5,$H$5))))))</f>
        <v/>
      </c>
    </row>
    <row r="71" customFormat="false" ht="18" hidden="false" customHeight="true" outlineLevel="0" collapsed="false">
      <c r="A71" s="62" t="str">
        <f aca="false">IF(Requirements!A71="","",Requirements!A71)</f>
        <v>D</v>
      </c>
      <c r="B71" s="63" t="str">
        <f aca="false">IF(Requirements!B71="","",Requirements!B71)</f>
        <v>Reporting and dashboards</v>
      </c>
      <c r="C71" s="64" t="str">
        <f aca="false">IF(Requirements!D71="","",Requirements!D71)</f>
        <v/>
      </c>
      <c r="D71" s="35"/>
      <c r="E71" s="35"/>
      <c r="F71" s="35"/>
      <c r="G71" s="35"/>
      <c r="H71" s="35"/>
      <c r="I71" s="35"/>
      <c r="J71" s="35"/>
      <c r="K71" s="35"/>
    </row>
    <row r="72" customFormat="false" ht="42" hidden="false" customHeight="true" outlineLevel="0" collapsed="false">
      <c r="A72" s="37" t="str">
        <f aca="false">IF(Requirements!A72="","",Requirements!A72)</f>
        <v>D1</v>
      </c>
      <c r="B72" s="6" t="str">
        <f aca="false">IF(Requirements!B72="","",Requirements!B72)</f>
        <v>Produce the audit committee reporting the function specifies (plan status, issue population, past-due actions, function metrics) from live data without manual rebuild, exportable to the office formats the committee uses.</v>
      </c>
      <c r="C72" s="65" t="str">
        <f aca="false">IF(Requirements!D72="","",Requirements!D72)</f>
        <v>M</v>
      </c>
      <c r="D72" s="39"/>
      <c r="E72" s="39"/>
      <c r="F72" s="39"/>
      <c r="G72" s="39"/>
      <c r="H72" s="39"/>
      <c r="I72" s="14"/>
      <c r="J72" s="14"/>
      <c r="K72" s="66" t="str">
        <f aca="false">IF(COUNTA(D72:H72)=0,"",IF(COUNTA(D72:H72)&gt;1,"Mark one code",IF(D72&lt;&gt;"",$D$5,IF(E72&lt;&gt;"",$E$5,IF(F72&lt;&gt;"",$F$5,IF(G72&lt;&gt;"",$G$5,$H$5))))))</f>
        <v/>
      </c>
    </row>
    <row r="73" customFormat="false" ht="28.5" hidden="false" customHeight="true" outlineLevel="0" collapsed="false">
      <c r="A73" s="37" t="str">
        <f aca="false">IF(Requirements!A73="","",Requirements!A73)</f>
        <v>D2</v>
      </c>
      <c r="B73" s="6" t="str">
        <f aca="false">IF(Requirements!B73="","",Requirements!B73)</f>
        <v>Allow an administrator to build and change reports and dashboards without vendor involvement.</v>
      </c>
      <c r="C73" s="65" t="str">
        <f aca="false">IF(Requirements!D73="","",Requirements!D73)</f>
        <v>M</v>
      </c>
      <c r="D73" s="39"/>
      <c r="E73" s="39"/>
      <c r="F73" s="39"/>
      <c r="G73" s="39"/>
      <c r="H73" s="39"/>
      <c r="I73" s="14"/>
      <c r="J73" s="14"/>
      <c r="K73" s="66" t="str">
        <f aca="false">IF(COUNTA(D73:H73)=0,"",IF(COUNTA(D73:H73)&gt;1,"Mark one code",IF(D73&lt;&gt;"",$D$5,IF(E73&lt;&gt;"",$E$5,IF(F73&lt;&gt;"",$F$5,IF(G73&lt;&gt;"",$G$5,$H$5))))))</f>
        <v/>
      </c>
    </row>
    <row r="74" customFormat="false" ht="28.5" hidden="false" customHeight="true" outlineLevel="0" collapsed="false">
      <c r="A74" s="37" t="str">
        <f aca="false">IF(Requirements!A74="","",Requirements!A74)</f>
        <v>D3</v>
      </c>
      <c r="B74" s="6" t="str">
        <f aca="false">IF(Requirements!B74="","",Requirements!B74)</f>
        <v>Provide role-based dashboards for the CAE, engagement leads and action owners.</v>
      </c>
      <c r="C74" s="65" t="str">
        <f aca="false">IF(Requirements!D74="","",Requirements!D74)</f>
        <v>S</v>
      </c>
      <c r="D74" s="39"/>
      <c r="E74" s="39"/>
      <c r="F74" s="39"/>
      <c r="G74" s="39"/>
      <c r="H74" s="39"/>
      <c r="I74" s="14"/>
      <c r="J74" s="14"/>
      <c r="K74" s="66" t="str">
        <f aca="false">IF(COUNTA(D74:H74)=0,"",IF(COUNTA(D74:H74)&gt;1,"Mark one code",IF(D74&lt;&gt;"",$D$5,IF(E74&lt;&gt;"",$E$5,IF(F74&lt;&gt;"",$F$5,IF(G74&lt;&gt;"",$G$5,$H$5))))))</f>
        <v/>
      </c>
    </row>
    <row r="75" customFormat="false" ht="15.75" hidden="false" customHeight="true" outlineLevel="0" collapsed="false">
      <c r="A75" s="37" t="str">
        <f aca="false">IF(Requirements!A75="","",Requirements!A75)</f>
        <v>D4</v>
      </c>
      <c r="B75" s="6" t="str">
        <f aca="false">IF(Requirements!B75="","",Requirements!B75)</f>
        <v>Schedule and distribute reports automatically.</v>
      </c>
      <c r="C75" s="65" t="str">
        <f aca="false">IF(Requirements!D75="","",Requirements!D75)</f>
        <v>C</v>
      </c>
      <c r="D75" s="39"/>
      <c r="E75" s="39"/>
      <c r="F75" s="39"/>
      <c r="G75" s="39"/>
      <c r="H75" s="39"/>
      <c r="I75" s="14"/>
      <c r="J75" s="14"/>
      <c r="K75" s="66" t="str">
        <f aca="false">IF(COUNTA(D75:H75)=0,"",IF(COUNTA(D75:H75)&gt;1,"Mark one code",IF(D75&lt;&gt;"",$D$5,IF(E75&lt;&gt;"",$E$5,IF(F75&lt;&gt;"",$F$5,IF(G75&lt;&gt;"",$G$5,$H$5))))))</f>
        <v/>
      </c>
    </row>
    <row r="76" customFormat="false" ht="42" hidden="false" customHeight="true" outlineLevel="0" collapsed="false">
      <c r="A76" s="37" t="str">
        <f aca="false">IF(Requirements!A76="","",Requirements!A76)</f>
        <v>D5</v>
      </c>
      <c r="B76" s="6" t="str">
        <f aca="false">IF(Requirements!B76="","",Requirements!B76)</f>
        <v>Keep the engagement report linked to the findings it reports: wording edits do not break the link, and the final version exports to the office formats the function uses.</v>
      </c>
      <c r="C76" s="65" t="str">
        <f aca="false">IF(Requirements!D76="","",Requirements!D76)</f>
        <v>S</v>
      </c>
      <c r="D76" s="39"/>
      <c r="E76" s="39"/>
      <c r="F76" s="39"/>
      <c r="G76" s="39"/>
      <c r="H76" s="39"/>
      <c r="I76" s="14"/>
      <c r="J76" s="14"/>
      <c r="K76" s="66" t="str">
        <f aca="false">IF(COUNTA(D76:H76)=0,"",IF(COUNTA(D76:H76)&gt;1,"Mark one code",IF(D76&lt;&gt;"",$D$5,IF(E76&lt;&gt;"",$E$5,IF(F76&lt;&gt;"",$F$5,IF(G76&lt;&gt;"",$G$5,$H$5))))))</f>
        <v/>
      </c>
    </row>
    <row r="77" customFormat="false" ht="28.5" hidden="false" customHeight="true" outlineLevel="0" collapsed="false">
      <c r="A77" s="37" t="str">
        <f aca="false">IF(Requirements!A77="","",Requirements!A77)</f>
        <v>D6</v>
      </c>
      <c r="B77" s="6" t="str">
        <f aca="false">IF(Requirements!B77="","",Requirements!B77)</f>
        <v>Produce quality and performance metrics (on-time completion, budget-to-actual, review-note aging, methodology conformance) from workflow data.</v>
      </c>
      <c r="C77" s="65" t="str">
        <f aca="false">IF(Requirements!D77="","",Requirements!D77)</f>
        <v>S</v>
      </c>
      <c r="D77" s="39"/>
      <c r="E77" s="39"/>
      <c r="F77" s="39"/>
      <c r="G77" s="39"/>
      <c r="H77" s="39"/>
      <c r="I77" s="14"/>
      <c r="J77" s="14"/>
      <c r="K77" s="66" t="str">
        <f aca="false">IF(COUNTA(D77:H77)=0,"",IF(COUNTA(D77:H77)&gt;1,"Mark one code",IF(D77&lt;&gt;"",$D$5,IF(E77&lt;&gt;"",$E$5,IF(F77&lt;&gt;"",$F$5,IF(G77&lt;&gt;"",$G$5,$H$5))))))</f>
        <v/>
      </c>
    </row>
    <row r="78" customFormat="false" ht="28.5" hidden="false" customHeight="true" outlineLevel="0" collapsed="false">
      <c r="A78" s="37" t="str">
        <f aca="false">IF(Requirements!A78="","",Requirements!A78)</f>
        <v>D7</v>
      </c>
      <c r="B78" s="6" t="str">
        <f aca="false">IF(Requirements!B78="","",Requirements!B78)</f>
        <v>Export the evidence an external quality assessment asks for (sample engagements, review evidence, metrics) without rebuilding it by hand.</v>
      </c>
      <c r="C78" s="65" t="str">
        <f aca="false">IF(Requirements!D78="","",Requirements!D78)</f>
        <v>S</v>
      </c>
      <c r="D78" s="39"/>
      <c r="E78" s="39"/>
      <c r="F78" s="39"/>
      <c r="G78" s="39"/>
      <c r="H78" s="39"/>
      <c r="I78" s="14"/>
      <c r="J78" s="14"/>
      <c r="K78" s="66" t="str">
        <f aca="false">IF(COUNTA(D78:H78)=0,"",IF(COUNTA(D78:H78)&gt;1,"Mark one code",IF(D78&lt;&gt;"",$D$5,IF(E78&lt;&gt;"",$E$5,IF(F78&lt;&gt;"",$F$5,IF(G78&lt;&gt;"",$G$5,$H$5))))))</f>
        <v/>
      </c>
    </row>
    <row r="79" customFormat="false" ht="28.5" hidden="false" customHeight="true" outlineLevel="0" collapsed="false">
      <c r="A79" s="37" t="str">
        <f aca="false">IF(Requirements!A79="","",Requirements!A79)</f>
        <v>D8</v>
      </c>
      <c r="B79" s="6" t="str">
        <f aca="false">IF(Requirements!B79="","",Requirements!B79)</f>
        <v>Record errors or omissions found after a report is issued, and the corrected communication sent.</v>
      </c>
      <c r="C79" s="65" t="str">
        <f aca="false">IF(Requirements!D79="","",Requirements!D79)</f>
        <v>S</v>
      </c>
      <c r="D79" s="39"/>
      <c r="E79" s="39"/>
      <c r="F79" s="39"/>
      <c r="G79" s="39"/>
      <c r="H79" s="39"/>
      <c r="I79" s="14"/>
      <c r="J79" s="14"/>
      <c r="K79" s="66" t="str">
        <f aca="false">IF(COUNTA(D79:H79)=0,"",IF(COUNTA(D79:H79)&gt;1,"Mark one code",IF(D79&lt;&gt;"",$D$5,IF(E79&lt;&gt;"",$E$5,IF(F79&lt;&gt;"",$F$5,IF(G79&lt;&gt;"",$G$5,$H$5))))))</f>
        <v/>
      </c>
    </row>
    <row r="80" customFormat="false" ht="28.5" hidden="false" customHeight="true" outlineLevel="0" collapsed="false">
      <c r="A80" s="37" t="str">
        <f aca="false">IF(Requirements!A80="","",Requirements!A80)</f>
        <v>D9</v>
      </c>
      <c r="B80" s="6" t="str">
        <f aca="false">IF(Requirements!B80="","",Requirements!B80)</f>
        <v>Report the results of the quality assurance and improvement program to the board.</v>
      </c>
      <c r="C80" s="65" t="str">
        <f aca="false">IF(Requirements!D80="","",Requirements!D80)</f>
        <v>S</v>
      </c>
      <c r="D80" s="39"/>
      <c r="E80" s="39"/>
      <c r="F80" s="39"/>
      <c r="G80" s="39"/>
      <c r="H80" s="39"/>
      <c r="I80" s="14"/>
      <c r="J80" s="14"/>
      <c r="K80" s="66" t="str">
        <f aca="false">IF(COUNTA(D80:H80)=0,"",IF(COUNTA(D80:H80)&gt;1,"Mark one code",IF(D80&lt;&gt;"",$D$5,IF(E80&lt;&gt;"",$E$5,IF(F80&lt;&gt;"",$F$5,IF(G80&lt;&gt;"",$G$5,$H$5))))))</f>
        <v/>
      </c>
    </row>
    <row r="81" customFormat="false" ht="28.5" hidden="false" customHeight="true" outlineLevel="0" collapsed="false">
      <c r="A81" s="37" t="str">
        <f aca="false">IF(Requirements!A81="","",Requirements!A81)</f>
        <v>D10</v>
      </c>
      <c r="B81" s="6" t="str">
        <f aca="false">IF(Requirements!B81="","",Requirements!B81)</f>
        <v>Show themes across engagements (recurring root causes and control weaknesses) for the periodic report to the board.</v>
      </c>
      <c r="C81" s="65" t="str">
        <f aca="false">IF(Requirements!D81="","",Requirements!D81)</f>
        <v>S</v>
      </c>
      <c r="D81" s="39"/>
      <c r="E81" s="39"/>
      <c r="F81" s="39"/>
      <c r="G81" s="39"/>
      <c r="H81" s="39"/>
      <c r="I81" s="14"/>
      <c r="J81" s="14"/>
      <c r="K81" s="66" t="str">
        <f aca="false">IF(COUNTA(D81:H81)=0,"",IF(COUNTA(D81:H81)&gt;1,"Mark one code",IF(D81&lt;&gt;"",$D$5,IF(E81&lt;&gt;"",$E$5,IF(F81&lt;&gt;"",$F$5,IF(G81&lt;&gt;"",$G$5,$H$5))))))</f>
        <v/>
      </c>
    </row>
    <row r="82" customFormat="false" ht="15.75" hidden="false" customHeight="true" outlineLevel="0" collapsed="false">
      <c r="A82" s="37" t="str">
        <f aca="false">IF(Requirements!A82="","",Requirements!A82)</f>
        <v>D11</v>
      </c>
      <c r="B82" s="6" t="str">
        <f aca="false">IF(Requirements!B82="","",Requirements!B82)</f>
        <v>Drill down from any dashboard figure to the records behind it.</v>
      </c>
      <c r="C82" s="65" t="str">
        <f aca="false">IF(Requirements!D82="","",Requirements!D82)</f>
        <v>S</v>
      </c>
      <c r="D82" s="39"/>
      <c r="E82" s="39"/>
      <c r="F82" s="39"/>
      <c r="G82" s="39"/>
      <c r="H82" s="39"/>
      <c r="I82" s="14"/>
      <c r="J82" s="14"/>
      <c r="K82" s="66" t="str">
        <f aca="false">IF(COUNTA(D82:H82)=0,"",IF(COUNTA(D82:H82)&gt;1,"Mark one code",IF(D82&lt;&gt;"",$D$5,IF(E82&lt;&gt;"",$E$5,IF(F82&lt;&gt;"",$F$5,IF(G82&lt;&gt;"",$G$5,$H$5))))))</f>
        <v/>
      </c>
    </row>
    <row r="83" customFormat="false" ht="28.5" hidden="false" customHeight="true" outlineLevel="0" collapsed="false">
      <c r="A83" s="37" t="str">
        <f aca="false">IF(Requirements!A83="","",Requirements!A83)</f>
        <v>D12</v>
      </c>
      <c r="B83" s="6" t="str">
        <f aca="false">IF(Requirements!B83="","",Requirements!B83)</f>
        <v>Share a read-only view with board members or executives without giving them full system access.</v>
      </c>
      <c r="C83" s="65" t="str">
        <f aca="false">IF(Requirements!D83="","",Requirements!D83)</f>
        <v>C</v>
      </c>
      <c r="D83" s="39"/>
      <c r="E83" s="39"/>
      <c r="F83" s="39"/>
      <c r="G83" s="39"/>
      <c r="H83" s="39"/>
      <c r="I83" s="14"/>
      <c r="J83" s="14"/>
      <c r="K83" s="66" t="str">
        <f aca="false">IF(COUNTA(D83:H83)=0,"",IF(COUNTA(D83:H83)&gt;1,"Mark one code",IF(D83&lt;&gt;"",$D$5,IF(E83&lt;&gt;"",$E$5,IF(F83&lt;&gt;"",$F$5,IF(G83&lt;&gt;"",$G$5,$H$5))))))</f>
        <v/>
      </c>
    </row>
    <row r="84" customFormat="false" ht="28.5" hidden="false" customHeight="true" outlineLevel="0" collapsed="false">
      <c r="A84" s="37" t="str">
        <f aca="false">IF(Requirements!A84="","",Requirements!A84)</f>
        <v>D13</v>
      </c>
      <c r="B84" s="6" t="str">
        <f aca="false">IF(Requirements!B84="","",Requirements!B84)</f>
        <v>Keep a record of each report issued: the version sent, the date and the distribution list.</v>
      </c>
      <c r="C84" s="65" t="str">
        <f aca="false">IF(Requirements!D84="","",Requirements!D84)</f>
        <v>S</v>
      </c>
      <c r="D84" s="39"/>
      <c r="E84" s="39"/>
      <c r="F84" s="39"/>
      <c r="G84" s="39"/>
      <c r="H84" s="39"/>
      <c r="I84" s="14"/>
      <c r="J84" s="14"/>
      <c r="K84" s="66" t="str">
        <f aca="false">IF(COUNTA(D84:H84)=0,"",IF(COUNTA(D84:H84)&gt;1,"Mark one code",IF(D84&lt;&gt;"",$D$5,IF(E84&lt;&gt;"",$E$5,IF(F84&lt;&gt;"",$F$5,IF(G84&lt;&gt;"",$G$5,$H$5))))))</f>
        <v/>
      </c>
    </row>
    <row r="85" customFormat="false" ht="15.75" hidden="false" customHeight="true" outlineLevel="0" collapsed="false">
      <c r="A85" s="37" t="str">
        <f aca="false">IF(Requirements!A85="","",Requirements!A85)</f>
        <v>D14</v>
      </c>
      <c r="B85" s="6" t="str">
        <f aca="false">IF(Requirements!B85="","",Requirements!B85)</f>
        <v>Run post-engagement stakeholder surveys and report the results.</v>
      </c>
      <c r="C85" s="65" t="str">
        <f aca="false">IF(Requirements!D85="","",Requirements!D85)</f>
        <v>C</v>
      </c>
      <c r="D85" s="39"/>
      <c r="E85" s="39"/>
      <c r="F85" s="39"/>
      <c r="G85" s="39"/>
      <c r="H85" s="39"/>
      <c r="I85" s="14"/>
      <c r="J85" s="14"/>
      <c r="K85" s="66" t="str">
        <f aca="false">IF(COUNTA(D85:H85)=0,"",IF(COUNTA(D85:H85)&gt;1,"Mark one code",IF(D85&lt;&gt;"",$D$5,IF(E85&lt;&gt;"",$E$5,IF(F85&lt;&gt;"",$F$5,IF(G85&lt;&gt;"",$G$5,$H$5))))))</f>
        <v/>
      </c>
    </row>
    <row r="86" customFormat="false" ht="28.5" hidden="false" customHeight="true" outlineLevel="0" collapsed="false">
      <c r="A86" s="37" t="str">
        <f aca="false">IF(Requirements!A86="","",Requirements!A86)</f>
        <v>D15</v>
      </c>
      <c r="B86" s="6" t="str">
        <f aca="false">IF(Requirements!B86="","",Requirements!B86)</f>
        <v>Report internal audit budget and resource status alongside plan progress.</v>
      </c>
      <c r="C86" s="65" t="str">
        <f aca="false">IF(Requirements!D86="","",Requirements!D86)</f>
        <v>C</v>
      </c>
      <c r="D86" s="39"/>
      <c r="E86" s="39"/>
      <c r="F86" s="39"/>
      <c r="G86" s="39"/>
      <c r="H86" s="39"/>
      <c r="I86" s="14"/>
      <c r="J86" s="14"/>
      <c r="K86" s="66" t="str">
        <f aca="false">IF(COUNTA(D86:H86)=0,"",IF(COUNTA(D86:H86)&gt;1,"Mark one code",IF(D86&lt;&gt;"",$D$5,IF(E86&lt;&gt;"",$E$5,IF(F86&lt;&gt;"",$F$5,IF(G86&lt;&gt;"",$G$5,$H$5))))))</f>
        <v/>
      </c>
    </row>
    <row r="87" customFormat="false" ht="18" hidden="false" customHeight="true" outlineLevel="0" collapsed="false">
      <c r="A87" s="62" t="str">
        <f aca="false">IF(Requirements!A87="","",Requirements!A87)</f>
        <v>E</v>
      </c>
      <c r="B87" s="63" t="str">
        <f aca="false">IF(Requirements!B87="","",Requirements!B87)</f>
        <v>Analytics, integration and data</v>
      </c>
      <c r="C87" s="64" t="str">
        <f aca="false">IF(Requirements!D87="","",Requirements!D87)</f>
        <v/>
      </c>
      <c r="D87" s="35"/>
      <c r="E87" s="35"/>
      <c r="F87" s="35"/>
      <c r="G87" s="35"/>
      <c r="H87" s="35"/>
      <c r="I87" s="35"/>
      <c r="J87" s="35"/>
      <c r="K87" s="35"/>
    </row>
    <row r="88" customFormat="false" ht="28.5" hidden="false" customHeight="true" outlineLevel="0" collapsed="false">
      <c r="A88" s="37" t="str">
        <f aca="false">IF(Requirements!A88="","",Requirements!A88)</f>
        <v>E1</v>
      </c>
      <c r="B88" s="6" t="str">
        <f aca="false">IF(Requirements!B88="","",Requirements!B88)</f>
        <v>Import the function's existing universe, plan and open issues from spreadsheets during implementation, with a documented mapping.</v>
      </c>
      <c r="C88" s="65" t="str">
        <f aca="false">IF(Requirements!D88="","",Requirements!D88)</f>
        <v>M</v>
      </c>
      <c r="D88" s="39"/>
      <c r="E88" s="39"/>
      <c r="F88" s="39"/>
      <c r="G88" s="39"/>
      <c r="H88" s="39"/>
      <c r="I88" s="14"/>
      <c r="J88" s="14"/>
      <c r="K88" s="66" t="str">
        <f aca="false">IF(COUNTA(D88:H88)=0,"",IF(COUNTA(D88:H88)&gt;1,"Mark one code",IF(D88&lt;&gt;"",$D$5,IF(E88&lt;&gt;"",$E$5,IF(F88&lt;&gt;"",$F$5,IF(G88&lt;&gt;"",$G$5,$H$5))))))</f>
        <v/>
      </c>
    </row>
    <row r="89" customFormat="false" ht="28.5" hidden="false" customHeight="true" outlineLevel="0" collapsed="false">
      <c r="A89" s="37" t="str">
        <f aca="false">IF(Requirements!A89="","",Requirements!A89)</f>
        <v>E2</v>
      </c>
      <c r="B89" s="6" t="str">
        <f aca="false">IF(Requirements!B89="","",Requirements!B89)</f>
        <v>Export all function data, including attachments and audit trail, in open formats at any time and at contract end without additional charge.</v>
      </c>
      <c r="C89" s="65" t="str">
        <f aca="false">IF(Requirements!D89="","",Requirements!D89)</f>
        <v>M</v>
      </c>
      <c r="D89" s="39"/>
      <c r="E89" s="39"/>
      <c r="F89" s="39"/>
      <c r="G89" s="39"/>
      <c r="H89" s="39"/>
      <c r="I89" s="14"/>
      <c r="J89" s="14"/>
      <c r="K89" s="66" t="str">
        <f aca="false">IF(COUNTA(D89:H89)=0,"",IF(COUNTA(D89:H89)&gt;1,"Mark one code",IF(D89&lt;&gt;"",$D$5,IF(E89&lt;&gt;"",$E$5,IF(F89&lt;&gt;"",$F$5,IF(G89&lt;&gt;"",$G$5,$H$5))))))</f>
        <v/>
      </c>
    </row>
    <row r="90" customFormat="false" ht="28.5" hidden="false" customHeight="true" outlineLevel="0" collapsed="false">
      <c r="A90" s="37" t="str">
        <f aca="false">IF(Requirements!A90="","",Requirements!A90)</f>
        <v>E3</v>
      </c>
      <c r="B90" s="6" t="str">
        <f aca="false">IF(Requirements!B90="","",Requirements!B90)</f>
        <v>Provide an API with documentation for read and write of universe, plan, engagement and issue data.</v>
      </c>
      <c r="C90" s="65" t="str">
        <f aca="false">IF(Requirements!D90="","",Requirements!D90)</f>
        <v>S</v>
      </c>
      <c r="D90" s="39"/>
      <c r="E90" s="39"/>
      <c r="F90" s="39"/>
      <c r="G90" s="39"/>
      <c r="H90" s="39"/>
      <c r="I90" s="14"/>
      <c r="J90" s="14"/>
      <c r="K90" s="66" t="str">
        <f aca="false">IF(COUNTA(D90:H90)=0,"",IF(COUNTA(D90:H90)&gt;1,"Mark one code",IF(D90&lt;&gt;"",$D$5,IF(E90&lt;&gt;"",$E$5,IF(F90&lt;&gt;"",$F$5,IF(G90&lt;&gt;"",$G$5,$H$5))))))</f>
        <v/>
      </c>
    </row>
    <row r="91" customFormat="false" ht="28.5" hidden="false" customHeight="true" outlineLevel="0" collapsed="false">
      <c r="A91" s="37" t="str">
        <f aca="false">IF(Requirements!A91="","",Requirements!A91)</f>
        <v>E4</v>
      </c>
      <c r="B91" s="6" t="str">
        <f aca="false">IF(Requirements!B91="","",Requirements!B91)</f>
        <v>Support single sign-on through the organization's identity provider.</v>
      </c>
      <c r="C91" s="65" t="str">
        <f aca="false">IF(Requirements!D91="","",Requirements!D91)</f>
        <v>S</v>
      </c>
      <c r="D91" s="39"/>
      <c r="E91" s="39"/>
      <c r="F91" s="39"/>
      <c r="G91" s="39"/>
      <c r="H91" s="39"/>
      <c r="I91" s="14"/>
      <c r="J91" s="14"/>
      <c r="K91" s="66" t="str">
        <f aca="false">IF(COUNTA(D91:H91)=0,"",IF(COUNTA(D91:H91)&gt;1,"Mark one code",IF(D91&lt;&gt;"",$D$5,IF(E91&lt;&gt;"",$E$5,IF(F91&lt;&gt;"",$F$5,IF(G91&lt;&gt;"",$G$5,$H$5))))))</f>
        <v/>
      </c>
    </row>
    <row r="92" customFormat="false" ht="28.5" hidden="false" customHeight="true" outlineLevel="0" collapsed="false">
      <c r="A92" s="37" t="str">
        <f aca="false">IF(Requirements!A92="","",Requirements!A92)</f>
        <v>E5</v>
      </c>
      <c r="B92" s="6" t="str">
        <f aca="false">IF(Requirements!B92="","",Requirements!B92)</f>
        <v>Attach analytics results or link to an analytics platform at engagement level.</v>
      </c>
      <c r="C92" s="65" t="str">
        <f aca="false">IF(Requirements!D92="","",Requirements!D92)</f>
        <v>C</v>
      </c>
      <c r="D92" s="39"/>
      <c r="E92" s="39"/>
      <c r="F92" s="39"/>
      <c r="G92" s="39"/>
      <c r="H92" s="39"/>
      <c r="I92" s="14"/>
      <c r="J92" s="14"/>
      <c r="K92" s="66" t="str">
        <f aca="false">IF(COUNTA(D92:H92)=0,"",IF(COUNTA(D92:H92)&gt;1,"Mark one code",IF(D92&lt;&gt;"",$D$5,IF(E92&lt;&gt;"",$E$5,IF(F92&lt;&gt;"",$F$5,IF(G92&lt;&gt;"",$G$5,$H$5))))))</f>
        <v/>
      </c>
    </row>
    <row r="93" customFormat="false" ht="42" hidden="false" customHeight="true" outlineLevel="0" collapsed="false">
      <c r="A93" s="37" t="str">
        <f aca="false">IF(Requirements!A93="","",Requirements!A93)</f>
        <v>E6</v>
      </c>
      <c r="B93" s="6" t="str">
        <f aca="false">IF(Requirements!B93="","",Requirements!B93)</f>
        <v>Connect to data sources (files, databases, ERP extracts) and run scripted tests inside the platform or a named companion product.</v>
      </c>
      <c r="C93" s="65" t="str">
        <f aca="false">IF(Requirements!D93="","",Requirements!D93)</f>
        <v>S</v>
      </c>
      <c r="D93" s="39"/>
      <c r="E93" s="39"/>
      <c r="F93" s="39"/>
      <c r="G93" s="39"/>
      <c r="H93" s="39"/>
      <c r="I93" s="14"/>
      <c r="J93" s="14"/>
      <c r="K93" s="66" t="str">
        <f aca="false">IF(COUNTA(D93:H93)=0,"",IF(COUNTA(D93:H93)&gt;1,"Mark one code",IF(D93&lt;&gt;"",$D$5,IF(E93&lt;&gt;"",$E$5,IF(F93&lt;&gt;"",$F$5,IF(G93&lt;&gt;"",$G$5,$H$5))))))</f>
        <v/>
      </c>
    </row>
    <row r="94" customFormat="false" ht="28.5" hidden="false" customHeight="true" outlineLevel="0" collapsed="false">
      <c r="A94" s="37" t="str">
        <f aca="false">IF(Requirements!A94="","",Requirements!A94)</f>
        <v>E7</v>
      </c>
      <c r="B94" s="6" t="str">
        <f aca="false">IF(Requirements!B94="","",Requirements!B94)</f>
        <v>Schedule recurring analytic tests with exception alerts to named recipients and a visible run history.</v>
      </c>
      <c r="C94" s="65" t="str">
        <f aca="false">IF(Requirements!D94="","",Requirements!D94)</f>
        <v>C</v>
      </c>
      <c r="D94" s="39"/>
      <c r="E94" s="39"/>
      <c r="F94" s="39"/>
      <c r="G94" s="39"/>
      <c r="H94" s="39"/>
      <c r="I94" s="14"/>
      <c r="J94" s="14"/>
      <c r="K94" s="66" t="str">
        <f aca="false">IF(COUNTA(D94:H94)=0,"",IF(COUNTA(D94:H94)&gt;1,"Mark one code",IF(D94&lt;&gt;"",$D$5,IF(E94&lt;&gt;"",$E$5,IF(F94&lt;&gt;"",$F$5,IF(G94&lt;&gt;"",$G$5,$H$5))))))</f>
        <v/>
      </c>
    </row>
    <row r="95" customFormat="false" ht="42" hidden="false" customHeight="true" outlineLevel="0" collapsed="false">
      <c r="A95" s="37" t="str">
        <f aca="false">IF(Requirements!A95="","",Requirements!A95)</f>
        <v>E8</v>
      </c>
      <c r="B95" s="6" t="str">
        <f aca="false">IF(Requirements!B95="","",Requirements!B95)</f>
        <v>Keep the data extract, script and exception population with the workpaper so a reviewer can re-perform the test.</v>
      </c>
      <c r="C95" s="65" t="str">
        <f aca="false">IF(Requirements!D95="","",Requirements!D95)</f>
        <v>S</v>
      </c>
      <c r="D95" s="39"/>
      <c r="E95" s="39"/>
      <c r="F95" s="39"/>
      <c r="G95" s="39"/>
      <c r="H95" s="39"/>
      <c r="I95" s="14"/>
      <c r="J95" s="14"/>
      <c r="K95" s="66" t="str">
        <f aca="false">IF(COUNTA(D95:H95)=0,"",IF(COUNTA(D95:H95)&gt;1,"Mark one code",IF(D95&lt;&gt;"",$D$5,IF(E95&lt;&gt;"",$E$5,IF(F95&lt;&gt;"",$F$5,IF(G95&lt;&gt;"",$G$5,$H$5))))))</f>
        <v/>
      </c>
    </row>
    <row r="96" customFormat="false" ht="28.5" hidden="false" customHeight="true" outlineLevel="0" collapsed="false">
      <c r="A96" s="37" t="str">
        <f aca="false">IF(Requirements!A96="","",Requirements!A96)</f>
        <v>E9</v>
      </c>
      <c r="B96" s="6" t="str">
        <f aca="false">IF(Requirements!B96="","",Requirements!B96)</f>
        <v>Integrate with the organization's GRC or risk system so risks, controls and issues are not re-keyed.</v>
      </c>
      <c r="C96" s="65" t="str">
        <f aca="false">IF(Requirements!D96="","",Requirements!D96)</f>
        <v>S</v>
      </c>
      <c r="D96" s="39"/>
      <c r="E96" s="39"/>
      <c r="F96" s="39"/>
      <c r="G96" s="39"/>
      <c r="H96" s="39"/>
      <c r="I96" s="14"/>
      <c r="J96" s="14"/>
      <c r="K96" s="66" t="str">
        <f aca="false">IF(COUNTA(D96:H96)=0,"",IF(COUNTA(D96:H96)&gt;1,"Mark one code",IF(D96&lt;&gt;"",$D$5,IF(E96&lt;&gt;"",$E$5,IF(F96&lt;&gt;"",$F$5,IF(G96&lt;&gt;"",$G$5,$H$5))))))</f>
        <v/>
      </c>
    </row>
    <row r="97" customFormat="false" ht="28.5" hidden="false" customHeight="true" outlineLevel="0" collapsed="false">
      <c r="A97" s="37" t="str">
        <f aca="false">IF(Requirements!A97="","",Requirements!A97)</f>
        <v>E10</v>
      </c>
      <c r="B97" s="6" t="str">
        <f aca="false">IF(Requirements!B97="","",Requirements!B97)</f>
        <v>Integrate with email, calendar and collaboration tools (for example Microsoft Teams or Slack) for requests and notifications.</v>
      </c>
      <c r="C97" s="65" t="str">
        <f aca="false">IF(Requirements!D97="","",Requirements!D97)</f>
        <v>C</v>
      </c>
      <c r="D97" s="39"/>
      <c r="E97" s="39"/>
      <c r="F97" s="39"/>
      <c r="G97" s="39"/>
      <c r="H97" s="39"/>
      <c r="I97" s="14"/>
      <c r="J97" s="14"/>
      <c r="K97" s="66" t="str">
        <f aca="false">IF(COUNTA(D97:H97)=0,"",IF(COUNTA(D97:H97)&gt;1,"Mark one code",IF(D97&lt;&gt;"",$D$5,IF(E97&lt;&gt;"",$E$5,IF(F97&lt;&gt;"",$F$5,IF(G97&lt;&gt;"",$G$5,$H$5))))))</f>
        <v/>
      </c>
    </row>
    <row r="98" customFormat="false" ht="28.5" hidden="false" customHeight="true" outlineLevel="0" collapsed="false">
      <c r="A98" s="37" t="str">
        <f aca="false">IF(Requirements!A98="","",Requirements!A98)</f>
        <v>E11</v>
      </c>
      <c r="B98" s="6" t="str">
        <f aca="false">IF(Requirements!B98="","",Requirements!B98)</f>
        <v>Integrate with ticketing or remediation tools (for example ServiceNow or Jira) for action tracking.</v>
      </c>
      <c r="C98" s="65" t="str">
        <f aca="false">IF(Requirements!D98="","",Requirements!D98)</f>
        <v>C</v>
      </c>
      <c r="D98" s="39"/>
      <c r="E98" s="39"/>
      <c r="F98" s="39"/>
      <c r="G98" s="39"/>
      <c r="H98" s="39"/>
      <c r="I98" s="14"/>
      <c r="J98" s="14"/>
      <c r="K98" s="66" t="str">
        <f aca="false">IF(COUNTA(D98:H98)=0,"",IF(COUNTA(D98:H98)&gt;1,"Mark one code",IF(D98&lt;&gt;"",$D$5,IF(E98&lt;&gt;"",$E$5,IF(F98&lt;&gt;"",$F$5,IF(G98&lt;&gt;"",$G$5,$H$5))))))</f>
        <v/>
      </c>
    </row>
    <row r="99" customFormat="false" ht="28.5" hidden="false" customHeight="true" outlineLevel="0" collapsed="false">
      <c r="A99" s="37" t="str">
        <f aca="false">IF(Requirements!A99="","",Requirements!A99)</f>
        <v>E12</v>
      </c>
      <c r="B99" s="6" t="str">
        <f aca="false">IF(Requirements!B99="","",Requirements!B99)</f>
        <v>Load data in bulk (users, entities, controls) from templates, with validation errors reported row by row.</v>
      </c>
      <c r="C99" s="65" t="str">
        <f aca="false">IF(Requirements!D99="","",Requirements!D99)</f>
        <v>S</v>
      </c>
      <c r="D99" s="39"/>
      <c r="E99" s="39"/>
      <c r="F99" s="39"/>
      <c r="G99" s="39"/>
      <c r="H99" s="39"/>
      <c r="I99" s="14"/>
      <c r="J99" s="14"/>
      <c r="K99" s="66" t="str">
        <f aca="false">IF(COUNTA(D99:H99)=0,"",IF(COUNTA(D99:H99)&gt;1,"Mark one code",IF(D99&lt;&gt;"",$D$5,IF(E99&lt;&gt;"",$E$5,IF(F99&lt;&gt;"",$F$5,IF(G99&lt;&gt;"",$G$5,$H$5))))))</f>
        <v/>
      </c>
    </row>
    <row r="100" customFormat="false" ht="28.5" hidden="false" customHeight="true" outlineLevel="0" collapsed="false">
      <c r="A100" s="37" t="str">
        <f aca="false">IF(Requirements!A100="","",Requirements!A100)</f>
        <v>E13</v>
      </c>
      <c r="B100" s="6" t="str">
        <f aca="false">IF(Requirements!B100="","",Requirements!B100)</f>
        <v>Provide sampling tools (random, systematic, monetary-unit) that record the parameters and seed used.</v>
      </c>
      <c r="C100" s="65" t="str">
        <f aca="false">IF(Requirements!D100="","",Requirements!D100)</f>
        <v>C</v>
      </c>
      <c r="D100" s="39"/>
      <c r="E100" s="39"/>
      <c r="F100" s="39"/>
      <c r="G100" s="39"/>
      <c r="H100" s="39"/>
      <c r="I100" s="14"/>
      <c r="J100" s="14"/>
      <c r="K100" s="66" t="str">
        <f aca="false">IF(COUNTA(D100:H100)=0,"",IF(COUNTA(D100:H100)&gt;1,"Mark one code",IF(D100&lt;&gt;"",$D$5,IF(E100&lt;&gt;"",$E$5,IF(F100&lt;&gt;"",$F$5,IF(G100&lt;&gt;"",$G$5,$H$5))))))</f>
        <v/>
      </c>
    </row>
    <row r="101" customFormat="false" ht="28.5" hidden="false" customHeight="true" outlineLevel="0" collapsed="false">
      <c r="A101" s="37" t="str">
        <f aca="false">IF(Requirements!A101="","",Requirements!A101)</f>
        <v>E14</v>
      </c>
      <c r="B101" s="6" t="str">
        <f aca="false">IF(Requirements!B101="","",Requirements!B101)</f>
        <v>Handle populations of the size the function tests (millions of rows if relevant) without timeouts, for every analytics feature the vendor claims.</v>
      </c>
      <c r="C101" s="65" t="str">
        <f aca="false">IF(Requirements!D101="","",Requirements!D101)</f>
        <v>S</v>
      </c>
      <c r="D101" s="39"/>
      <c r="E101" s="39"/>
      <c r="F101" s="39"/>
      <c r="G101" s="39"/>
      <c r="H101" s="39"/>
      <c r="I101" s="14"/>
      <c r="J101" s="14"/>
      <c r="K101" s="66" t="str">
        <f aca="false">IF(COUNTA(D101:H101)=0,"",IF(COUNTA(D101:H101)&gt;1,"Mark one code",IF(D101&lt;&gt;"",$D$5,IF(E101&lt;&gt;"",$E$5,IF(F101&lt;&gt;"",$F$5,IF(G101&lt;&gt;"",$G$5,$H$5))))))</f>
        <v/>
      </c>
    </row>
    <row r="102" customFormat="false" ht="28.5" hidden="false" customHeight="true" outlineLevel="0" collapsed="false">
      <c r="A102" s="37" t="str">
        <f aca="false">IF(Requirements!A102="","",Requirements!A102)</f>
        <v>E15</v>
      </c>
      <c r="B102" s="6" t="str">
        <f aca="false">IF(Requirements!B102="","",Requirements!B102)</f>
        <v>Provide a reporting feed or data export (for example to Power BI) refreshed on a schedule.</v>
      </c>
      <c r="C102" s="65" t="str">
        <f aca="false">IF(Requirements!D102="","",Requirements!D102)</f>
        <v>C</v>
      </c>
      <c r="D102" s="39"/>
      <c r="E102" s="39"/>
      <c r="F102" s="39"/>
      <c r="G102" s="39"/>
      <c r="H102" s="39"/>
      <c r="I102" s="14"/>
      <c r="J102" s="14"/>
      <c r="K102" s="66" t="str">
        <f aca="false">IF(COUNTA(D102:H102)=0,"",IF(COUNTA(D102:H102)&gt;1,"Mark one code",IF(D102&lt;&gt;"",$D$5,IF(E102&lt;&gt;"",$E$5,IF(F102&lt;&gt;"",$F$5,IF(G102&lt;&gt;"",$G$5,$H$5))))))</f>
        <v/>
      </c>
    </row>
    <row r="103" customFormat="false" ht="28.5" hidden="false" customHeight="true" outlineLevel="0" collapsed="false">
      <c r="A103" s="37" t="str">
        <f aca="false">IF(Requirements!A103="","",Requirements!A103)</f>
        <v>E16</v>
      </c>
      <c r="B103" s="6" t="str">
        <f aca="false">IF(Requirements!B103="","",Requirements!B103)</f>
        <v>State the limits on analytics (rows, storage, run frequency, connector counts) and what happens when a limit is reached.</v>
      </c>
      <c r="C103" s="65" t="str">
        <f aca="false">IF(Requirements!D103="","",Requirements!D103)</f>
        <v>S</v>
      </c>
      <c r="D103" s="39"/>
      <c r="E103" s="39"/>
      <c r="F103" s="39"/>
      <c r="G103" s="39"/>
      <c r="H103" s="39"/>
      <c r="I103" s="14"/>
      <c r="J103" s="14"/>
      <c r="K103" s="66" t="str">
        <f aca="false">IF(COUNTA(D103:H103)=0,"",IF(COUNTA(D103:H103)&gt;1,"Mark one code",IF(D103&lt;&gt;"",$D$5,IF(E103&lt;&gt;"",$E$5,IF(F103&lt;&gt;"",$F$5,IF(G103&lt;&gt;"",$G$5,$H$5))))))</f>
        <v/>
      </c>
    </row>
    <row r="104" customFormat="false" ht="18" hidden="false" customHeight="true" outlineLevel="0" collapsed="false">
      <c r="A104" s="62" t="str">
        <f aca="false">IF(Requirements!A104="","",Requirements!A104)</f>
        <v>F</v>
      </c>
      <c r="B104" s="63" t="str">
        <f aca="false">IF(Requirements!B104="","",Requirements!B104)</f>
        <v>Security and administration</v>
      </c>
      <c r="C104" s="64" t="str">
        <f aca="false">IF(Requirements!D104="","",Requirements!D104)</f>
        <v/>
      </c>
      <c r="D104" s="35"/>
      <c r="E104" s="35"/>
      <c r="F104" s="35"/>
      <c r="G104" s="35"/>
      <c r="H104" s="35"/>
      <c r="I104" s="35"/>
      <c r="J104" s="35"/>
      <c r="K104" s="35"/>
    </row>
    <row r="105" customFormat="false" ht="28.5" hidden="false" customHeight="true" outlineLevel="0" collapsed="false">
      <c r="A105" s="37" t="str">
        <f aca="false">IF(Requirements!A105="","",Requirements!A105)</f>
        <v>F1</v>
      </c>
      <c r="B105" s="6" t="str">
        <f aca="false">IF(Requirements!B105="","",Requirements!B105)</f>
        <v>Provide a current SOC 2 Type 2 report or an equivalent independent assurance report, and describe the controls the function must operate.</v>
      </c>
      <c r="C105" s="65" t="str">
        <f aca="false">IF(Requirements!D105="","",Requirements!D105)</f>
        <v>M</v>
      </c>
      <c r="D105" s="39"/>
      <c r="E105" s="39"/>
      <c r="F105" s="39"/>
      <c r="G105" s="39"/>
      <c r="H105" s="39"/>
      <c r="I105" s="14"/>
      <c r="J105" s="14"/>
      <c r="K105" s="66" t="str">
        <f aca="false">IF(COUNTA(D105:H105)=0,"",IF(COUNTA(D105:H105)&gt;1,"Mark one code",IF(D105&lt;&gt;"",$D$5,IF(E105&lt;&gt;"",$E$5,IF(F105&lt;&gt;"",$F$5,IF(G105&lt;&gt;"",$G$5,$H$5))))))</f>
        <v/>
      </c>
    </row>
    <row r="106" customFormat="false" ht="28.5" hidden="false" customHeight="true" outlineLevel="0" collapsed="false">
      <c r="A106" s="37" t="str">
        <f aca="false">IF(Requirements!A106="","",Requirements!A106)</f>
        <v>F2</v>
      </c>
      <c r="B106" s="6" t="str">
        <f aca="false">IF(Requirements!B106="","",Requirements!B106)</f>
        <v>State data residency options, encryption at rest and in transit, retention controls and legal hold.</v>
      </c>
      <c r="C106" s="65" t="str">
        <f aca="false">IF(Requirements!D106="","",Requirements!D106)</f>
        <v>M</v>
      </c>
      <c r="D106" s="39"/>
      <c r="E106" s="39"/>
      <c r="F106" s="39"/>
      <c r="G106" s="39"/>
      <c r="H106" s="39"/>
      <c r="I106" s="14"/>
      <c r="J106" s="14"/>
      <c r="K106" s="66" t="str">
        <f aca="false">IF(COUNTA(D106:H106)=0,"",IF(COUNTA(D106:H106)&gt;1,"Mark one code",IF(D106&lt;&gt;"",$D$5,IF(E106&lt;&gt;"",$E$5,IF(F106&lt;&gt;"",$F$5,IF(G106&lt;&gt;"",$G$5,$H$5))))))</f>
        <v/>
      </c>
    </row>
    <row r="107" customFormat="false" ht="28.5" hidden="false" customHeight="true" outlineLevel="0" collapsed="false">
      <c r="A107" s="37" t="str">
        <f aca="false">IF(Requirements!A107="","",Requirements!A107)</f>
        <v>F3</v>
      </c>
      <c r="B107" s="6" t="str">
        <f aca="false">IF(Requirements!B107="","",Requirements!B107)</f>
        <v>Maintain an audit trail on all records showing who changed what and when, available to the function.</v>
      </c>
      <c r="C107" s="65" t="str">
        <f aca="false">IF(Requirements!D107="","",Requirements!D107)</f>
        <v>M</v>
      </c>
      <c r="D107" s="39"/>
      <c r="E107" s="39"/>
      <c r="F107" s="39"/>
      <c r="G107" s="39"/>
      <c r="H107" s="39"/>
      <c r="I107" s="14"/>
      <c r="J107" s="14"/>
      <c r="K107" s="66" t="str">
        <f aca="false">IF(COUNTA(D107:H107)=0,"",IF(COUNTA(D107:H107)&gt;1,"Mark one code",IF(D107&lt;&gt;"",$D$5,IF(E107&lt;&gt;"",$E$5,IF(F107&lt;&gt;"",$F$5,IF(G107&lt;&gt;"",$G$5,$H$5))))))</f>
        <v/>
      </c>
    </row>
    <row r="108" customFormat="false" ht="28.5" hidden="false" customHeight="true" outlineLevel="0" collapsed="false">
      <c r="A108" s="37" t="str">
        <f aca="false">IF(Requirements!A108="","",Requirements!A108)</f>
        <v>F7</v>
      </c>
      <c r="B108" s="6" t="str">
        <f aca="false">IF(Requirements!B108="","",Requirements!B108)</f>
        <v>Enforce role-based access to the engagement and record level, including read-only roles for auditees, the board and co-source partners.</v>
      </c>
      <c r="C108" s="65" t="str">
        <f aca="false">IF(Requirements!D108="","",Requirements!D108)</f>
        <v>M</v>
      </c>
      <c r="D108" s="39"/>
      <c r="E108" s="39"/>
      <c r="F108" s="39"/>
      <c r="G108" s="39"/>
      <c r="H108" s="39"/>
      <c r="I108" s="14"/>
      <c r="J108" s="14"/>
      <c r="K108" s="66" t="str">
        <f aca="false">IF(COUNTA(D108:H108)=0,"",IF(COUNTA(D108:H108)&gt;1,"Mark one code",IF(D108&lt;&gt;"",$D$5,IF(E108&lt;&gt;"",$E$5,IF(F108&lt;&gt;"",$F$5,IF(G108&lt;&gt;"",$G$5,$H$5))))))</f>
        <v/>
      </c>
    </row>
    <row r="109" customFormat="false" ht="42" hidden="false" customHeight="true" outlineLevel="0" collapsed="false">
      <c r="A109" s="37" t="str">
        <f aca="false">IF(Requirements!A109="","",Requirements!A109)</f>
        <v>F8</v>
      </c>
      <c r="B109" s="6" t="str">
        <f aca="false">IF(Requirements!B109="","",Requirements!B109)</f>
        <v>Restrict confidential engagements (for example investigations or HR matters) to named users, including hiding them from administrators where policy requires.</v>
      </c>
      <c r="C109" s="65" t="str">
        <f aca="false">IF(Requirements!D109="","",Requirements!D109)</f>
        <v>M</v>
      </c>
      <c r="D109" s="39"/>
      <c r="E109" s="39"/>
      <c r="F109" s="39"/>
      <c r="G109" s="39"/>
      <c r="H109" s="39"/>
      <c r="I109" s="14"/>
      <c r="J109" s="14"/>
      <c r="K109" s="66" t="str">
        <f aca="false">IF(COUNTA(D109:H109)=0,"",IF(COUNTA(D109:H109)&gt;1,"Mark one code",IF(D109&lt;&gt;"",$D$5,IF(E109&lt;&gt;"",$E$5,IF(F109&lt;&gt;"",$F$5,IF(G109&lt;&gt;"",$G$5,$H$5))))))</f>
        <v/>
      </c>
    </row>
    <row r="110" customFormat="false" ht="28.5" hidden="false" customHeight="true" outlineLevel="0" collapsed="false">
      <c r="A110" s="37" t="str">
        <f aca="false">IF(Requirements!A110="","",Requirements!A110)</f>
        <v>F9</v>
      </c>
      <c r="B110" s="6" t="str">
        <f aca="false">IF(Requirements!B110="","",Requirements!B110)</f>
        <v>Require multi-factor authentication for any user who does not sign in through single sign-on.</v>
      </c>
      <c r="C110" s="65" t="str">
        <f aca="false">IF(Requirements!D110="","",Requirements!D110)</f>
        <v>S</v>
      </c>
      <c r="D110" s="39"/>
      <c r="E110" s="39"/>
      <c r="F110" s="39"/>
      <c r="G110" s="39"/>
      <c r="H110" s="39"/>
      <c r="I110" s="14"/>
      <c r="J110" s="14"/>
      <c r="K110" s="66" t="str">
        <f aca="false">IF(COUNTA(D110:H110)=0,"",IF(COUNTA(D110:H110)&gt;1,"Mark one code",IF(D110&lt;&gt;"",$D$5,IF(E110&lt;&gt;"",$E$5,IF(F110&lt;&gt;"",$F$5,IF(G110&lt;&gt;"",$G$5,$H$5))))))</f>
        <v/>
      </c>
    </row>
    <row r="111" customFormat="false" ht="28.5" hidden="false" customHeight="true" outlineLevel="0" collapsed="false">
      <c r="A111" s="37" t="str">
        <f aca="false">IF(Requirements!A111="","",Requirements!A111)</f>
        <v>F10</v>
      </c>
      <c r="B111" s="6" t="str">
        <f aca="false">IF(Requirements!B111="","",Requirements!B111)</f>
        <v>Create and remove users automatically from the identity provider (for example through SCIM).</v>
      </c>
      <c r="C111" s="65" t="str">
        <f aca="false">IF(Requirements!D111="","",Requirements!D111)</f>
        <v>S</v>
      </c>
      <c r="D111" s="39"/>
      <c r="E111" s="39"/>
      <c r="F111" s="39"/>
      <c r="G111" s="39"/>
      <c r="H111" s="39"/>
      <c r="I111" s="14"/>
      <c r="J111" s="14"/>
      <c r="K111" s="66" t="str">
        <f aca="false">IF(COUNTA(D111:H111)=0,"",IF(COUNTA(D111:H111)&gt;1,"Mark one code",IF(D111&lt;&gt;"",$D$5,IF(E111&lt;&gt;"",$E$5,IF(F111&lt;&gt;"",$F$5,IF(G111&lt;&gt;"",$G$5,$H$5))))))</f>
        <v/>
      </c>
    </row>
    <row r="112" customFormat="false" ht="28.5" hidden="false" customHeight="true" outlineLevel="0" collapsed="false">
      <c r="A112" s="37" t="str">
        <f aca="false">IF(Requirements!A112="","",Requirements!A112)</f>
        <v>F11</v>
      </c>
      <c r="B112" s="6" t="str">
        <f aca="false">IF(Requirements!B112="","",Requirements!B112)</f>
        <v>Log administrator actions (role changes, configuration changes, exports) and make the log available to the function.</v>
      </c>
      <c r="C112" s="65" t="str">
        <f aca="false">IF(Requirements!D112="","",Requirements!D112)</f>
        <v>S</v>
      </c>
      <c r="D112" s="39"/>
      <c r="E112" s="39"/>
      <c r="F112" s="39"/>
      <c r="G112" s="39"/>
      <c r="H112" s="39"/>
      <c r="I112" s="14"/>
      <c r="J112" s="14"/>
      <c r="K112" s="66" t="str">
        <f aca="false">IF(COUNTA(D112:H112)=0,"",IF(COUNTA(D112:H112)&gt;1,"Mark one code",IF(D112&lt;&gt;"",$D$5,IF(E112&lt;&gt;"",$E$5,IF(F112&lt;&gt;"",$F$5,IF(G112&lt;&gt;"",$G$5,$H$5))))))</f>
        <v/>
      </c>
    </row>
    <row r="113" customFormat="false" ht="28.5" hidden="false" customHeight="true" outlineLevel="0" collapsed="false">
      <c r="A113" s="37" t="str">
        <f aca="false">IF(Requirements!A113="","",Requirements!A113)</f>
        <v>F12</v>
      </c>
      <c r="B113" s="6" t="str">
        <f aca="false">IF(Requirements!B113="","",Requirements!B113)</f>
        <v>Publish the subprocessors and hosting locations, and give notice before they change.</v>
      </c>
      <c r="C113" s="65" t="str">
        <f aca="false">IF(Requirements!D113="","",Requirements!D113)</f>
        <v>S</v>
      </c>
      <c r="D113" s="39"/>
      <c r="E113" s="39"/>
      <c r="F113" s="39"/>
      <c r="G113" s="39"/>
      <c r="H113" s="39"/>
      <c r="I113" s="14"/>
      <c r="J113" s="14"/>
      <c r="K113" s="66" t="str">
        <f aca="false">IF(COUNTA(D113:H113)=0,"",IF(COUNTA(D113:H113)&gt;1,"Mark one code",IF(D113&lt;&gt;"",$D$5,IF(E113&lt;&gt;"",$E$5,IF(F113&lt;&gt;"",$F$5,IF(G113&lt;&gt;"",$G$5,$H$5))))))</f>
        <v/>
      </c>
    </row>
    <row r="114" customFormat="false" ht="28.5" hidden="false" customHeight="true" outlineLevel="0" collapsed="false">
      <c r="A114" s="37" t="str">
        <f aca="false">IF(Requirements!A114="","",Requirements!A114)</f>
        <v>F13</v>
      </c>
      <c r="B114" s="6" t="str">
        <f aca="false">IF(Requirements!B114="","",Requirements!B114)</f>
        <v>State the recovery time and recovery point objectives, the backup frequency and the date of the last disaster recovery test.</v>
      </c>
      <c r="C114" s="65" t="str">
        <f aca="false">IF(Requirements!D114="","",Requirements!D114)</f>
        <v>S</v>
      </c>
      <c r="D114" s="39"/>
      <c r="E114" s="39"/>
      <c r="F114" s="39"/>
      <c r="G114" s="39"/>
      <c r="H114" s="39"/>
      <c r="I114" s="14"/>
      <c r="J114" s="14"/>
      <c r="K114" s="66" t="str">
        <f aca="false">IF(COUNTA(D114:H114)=0,"",IF(COUNTA(D114:H114)&gt;1,"Mark one code",IF(D114&lt;&gt;"",$D$5,IF(E114&lt;&gt;"",$E$5,IF(F114&lt;&gt;"",$F$5,IF(G114&lt;&gt;"",$G$5,$H$5))))))</f>
        <v/>
      </c>
    </row>
    <row r="115" customFormat="false" ht="28.5" hidden="false" customHeight="true" outlineLevel="0" collapsed="false">
      <c r="A115" s="37" t="str">
        <f aca="false">IF(Requirements!A115="","",Requirements!A115)</f>
        <v>F14</v>
      </c>
      <c r="B115" s="6" t="str">
        <f aca="false">IF(Requirements!B115="","",Requirements!B115)</f>
        <v>Share the latest penetration test summary and the process and timelines for fixing vulnerabilities.</v>
      </c>
      <c r="C115" s="65" t="str">
        <f aca="false">IF(Requirements!D115="","",Requirements!D115)</f>
        <v>S</v>
      </c>
      <c r="D115" s="39"/>
      <c r="E115" s="39"/>
      <c r="F115" s="39"/>
      <c r="G115" s="39"/>
      <c r="H115" s="39"/>
      <c r="I115" s="14"/>
      <c r="J115" s="14"/>
      <c r="K115" s="66" t="str">
        <f aca="false">IF(COUNTA(D115:H115)=0,"",IF(COUNTA(D115:H115)&gt;1,"Mark one code",IF(D115&lt;&gt;"",$D$5,IF(E115&lt;&gt;"",$E$5,IF(F115&lt;&gt;"",$F$5,IF(G115&lt;&gt;"",$G$5,$H$5))))))</f>
        <v/>
      </c>
    </row>
    <row r="116" customFormat="false" ht="42" hidden="false" customHeight="true" outlineLevel="0" collapsed="false">
      <c r="A116" s="37" t="str">
        <f aca="false">IF(Requirements!A116="","",Requirements!A116)</f>
        <v>F15</v>
      </c>
      <c r="B116" s="6" t="str">
        <f aca="false">IF(Requirements!B116="","",Requirements!B116)</f>
        <v>State whether customer data is used to train or improve any AI model, name the models and processing locations, and let the function turn each AI feature off.</v>
      </c>
      <c r="C116" s="65" t="str">
        <f aca="false">IF(Requirements!D116="","",Requirements!D116)</f>
        <v>M</v>
      </c>
      <c r="D116" s="39"/>
      <c r="E116" s="39"/>
      <c r="F116" s="39"/>
      <c r="G116" s="39"/>
      <c r="H116" s="39"/>
      <c r="I116" s="14"/>
      <c r="J116" s="14"/>
      <c r="K116" s="66" t="str">
        <f aca="false">IF(COUNTA(D116:H116)=0,"",IF(COUNTA(D116:H116)&gt;1,"Mark one code",IF(D116&lt;&gt;"",$D$5,IF(E116&lt;&gt;"",$E$5,IF(F116&lt;&gt;"",$F$5,IF(G116&lt;&gt;"",$G$5,$H$5))))))</f>
        <v/>
      </c>
    </row>
    <row r="117" customFormat="false" ht="28.5" hidden="false" customHeight="true" outlineLevel="0" collapsed="false">
      <c r="A117" s="37" t="str">
        <f aca="false">IF(Requirements!A117="","",Requirements!A117)</f>
        <v>F16</v>
      </c>
      <c r="B117" s="6" t="str">
        <f aca="false">IF(Requirements!B117="","",Requirements!B117)</f>
        <v>Let an administrator change fields, workflows, templates and rating scales without vendor development, with configuration changes logged.</v>
      </c>
      <c r="C117" s="65" t="str">
        <f aca="false">IF(Requirements!D117="","",Requirements!D117)</f>
        <v>S</v>
      </c>
      <c r="D117" s="39"/>
      <c r="E117" s="39"/>
      <c r="F117" s="39"/>
      <c r="G117" s="39"/>
      <c r="H117" s="39"/>
      <c r="I117" s="14"/>
      <c r="J117" s="14"/>
      <c r="K117" s="66" t="str">
        <f aca="false">IF(COUNTA(D117:H117)=0,"",IF(COUNTA(D117:H117)&gt;1,"Mark one code",IF(D117&lt;&gt;"",$D$5,IF(E117&lt;&gt;"",$E$5,IF(F117&lt;&gt;"",$F$5,IF(G117&lt;&gt;"",$G$5,$H$5))))))</f>
        <v/>
      </c>
    </row>
    <row r="118" customFormat="false" ht="28.5" hidden="false" customHeight="true" outlineLevel="0" collapsed="false">
      <c r="A118" s="37" t="str">
        <f aca="false">IF(Requirements!A118="","",Requirements!A118)</f>
        <v>F17</v>
      </c>
      <c r="B118" s="6" t="str">
        <f aca="false">IF(Requirements!B118="","",Requirements!B118)</f>
        <v>Provide a sandbox or test environment to try configuration changes and upgrades before they reach production.</v>
      </c>
      <c r="C118" s="65" t="str">
        <f aca="false">IF(Requirements!D118="","",Requirements!D118)</f>
        <v>S</v>
      </c>
      <c r="D118" s="39"/>
      <c r="E118" s="39"/>
      <c r="F118" s="39"/>
      <c r="G118" s="39"/>
      <c r="H118" s="39"/>
      <c r="I118" s="14"/>
      <c r="J118" s="14"/>
      <c r="K118" s="66" t="str">
        <f aca="false">IF(COUNTA(D118:H118)=0,"",IF(COUNTA(D118:H118)&gt;1,"Mark one code",IF(D118&lt;&gt;"",$D$5,IF(E118&lt;&gt;"",$E$5,IF(F118&lt;&gt;"",$F$5,IF(G118&lt;&gt;"",$G$5,$H$5))))))</f>
        <v/>
      </c>
    </row>
    <row r="119" customFormat="false" ht="28.5" hidden="false" customHeight="true" outlineLevel="0" collapsed="false">
      <c r="A119" s="37" t="str">
        <f aca="false">IF(Requirements!A119="","",Requirements!A119)</f>
        <v>F18</v>
      </c>
      <c r="B119" s="6" t="str">
        <f aca="false">IF(Requirements!B119="","",Requirements!B119)</f>
        <v>Restrict or mask personal data fields and support data subject requests where privacy law applies.</v>
      </c>
      <c r="C119" s="65" t="str">
        <f aca="false">IF(Requirements!D119="","",Requirements!D119)</f>
        <v>S</v>
      </c>
      <c r="D119" s="39"/>
      <c r="E119" s="39"/>
      <c r="F119" s="39"/>
      <c r="G119" s="39"/>
      <c r="H119" s="39"/>
      <c r="I119" s="14"/>
      <c r="J119" s="14"/>
      <c r="K119" s="66" t="str">
        <f aca="false">IF(COUNTA(D119:H119)=0,"",IF(COUNTA(D119:H119)&gt;1,"Mark one code",IF(D119&lt;&gt;"",$D$5,IF(E119&lt;&gt;"",$E$5,IF(F119&lt;&gt;"",$F$5,IF(G119&lt;&gt;"",$G$5,$H$5))))))</f>
        <v/>
      </c>
    </row>
    <row r="120" customFormat="false" ht="28.5" hidden="false" customHeight="true" outlineLevel="0" collapsed="false">
      <c r="A120" s="37" t="str">
        <f aca="false">IF(Requirements!A120="","",Requirements!A120)</f>
        <v>F19</v>
      </c>
      <c r="B120" s="6" t="str">
        <f aca="false">IF(Requirements!B120="","",Requirements!B120)</f>
        <v>Apply session timeouts, IP restrictions or conditional access in line with the organization's policy.</v>
      </c>
      <c r="C120" s="65" t="str">
        <f aca="false">IF(Requirements!D120="","",Requirements!D120)</f>
        <v>S</v>
      </c>
      <c r="D120" s="39"/>
      <c r="E120" s="39"/>
      <c r="F120" s="39"/>
      <c r="G120" s="39"/>
      <c r="H120" s="39"/>
      <c r="I120" s="14"/>
      <c r="J120" s="14"/>
      <c r="K120" s="66" t="str">
        <f aca="false">IF(COUNTA(D120:H120)=0,"",IF(COUNTA(D120:H120)&gt;1,"Mark one code",IF(D120&lt;&gt;"",$D$5,IF(E120&lt;&gt;"",$E$5,IF(F120&lt;&gt;"",$F$5,IF(G120&lt;&gt;"",$G$5,$H$5))))))</f>
        <v/>
      </c>
    </row>
    <row r="121" customFormat="false" ht="27" hidden="false" customHeight="true" outlineLevel="0" collapsed="false">
      <c r="A121" s="37" t="str">
        <f aca="false">IF(Requirements!A121="","",Requirements!A121)</f>
        <v>F20</v>
      </c>
      <c r="B121" s="6" t="str">
        <f aca="false">IF(Requirements!B121="","",Requirements!B121)</f>
        <v>Offer customer-managed encryption keys or an equivalent key-control option.</v>
      </c>
      <c r="C121" s="65" t="str">
        <f aca="false">IF(Requirements!D121="","",Requirements!D121)</f>
        <v>C</v>
      </c>
      <c r="D121" s="39"/>
      <c r="E121" s="39"/>
      <c r="F121" s="39"/>
      <c r="G121" s="39"/>
      <c r="H121" s="39"/>
      <c r="I121" s="14"/>
      <c r="J121" s="14"/>
      <c r="K121" s="66" t="str">
        <f aca="false">IF(COUNTA(D121:H121)=0,"",IF(COUNTA(D121:H121)&gt;1,"Mark one code",IF(D121&lt;&gt;"",$D$5,IF(E121&lt;&gt;"",$E$5,IF(F121&lt;&gt;"",$F$5,IF(G121&lt;&gt;"",$G$5,$H$5))))))</f>
        <v/>
      </c>
    </row>
    <row r="122" customFormat="false" ht="42" hidden="false" customHeight="true" outlineLevel="0" collapsed="false">
      <c r="A122" s="37" t="str">
        <f aca="false">IF(Requirements!A122="","",Requirements!A122)</f>
        <v>F21</v>
      </c>
      <c r="B122" s="6" t="str">
        <f aca="false">IF(Requirements!B122="","",Requirements!B122)</f>
        <v>State any public-sector authorization (for example FedRAMP or GovRAMP) with its level, the authorizing body and the date, as listed on the official marketplace.</v>
      </c>
      <c r="C122" s="65" t="str">
        <f aca="false">IF(Requirements!D122="","",Requirements!D122)</f>
        <v>C</v>
      </c>
      <c r="D122" s="39"/>
      <c r="E122" s="39"/>
      <c r="F122" s="39"/>
      <c r="G122" s="39"/>
      <c r="H122" s="39"/>
      <c r="I122" s="14"/>
      <c r="J122" s="14"/>
      <c r="K122" s="66" t="str">
        <f aca="false">IF(COUNTA(D122:H122)=0,"",IF(COUNTA(D122:H122)&gt;1,"Mark one code",IF(D122&lt;&gt;"",$D$5,IF(E122&lt;&gt;"",$E$5,IF(F122&lt;&gt;"",$F$5,IF(G122&lt;&gt;"",$G$5,$H$5))))))</f>
        <v/>
      </c>
    </row>
    <row r="123" customFormat="false" ht="18" hidden="false" customHeight="true" outlineLevel="0" collapsed="false">
      <c r="A123" s="62" t="str">
        <f aca="false">IF(Requirements!A123="","",Requirements!A123)</f>
        <v>G</v>
      </c>
      <c r="B123" s="63" t="str">
        <f aca="false">IF(Requirements!B123="","",Requirements!B123)</f>
        <v>Usability and adoption</v>
      </c>
      <c r="C123" s="64" t="str">
        <f aca="false">IF(Requirements!D123="","",Requirements!D123)</f>
        <v/>
      </c>
      <c r="D123" s="35"/>
      <c r="E123" s="35"/>
      <c r="F123" s="35"/>
      <c r="G123" s="35"/>
      <c r="H123" s="35"/>
      <c r="I123" s="35"/>
      <c r="J123" s="35"/>
      <c r="K123" s="35"/>
    </row>
    <row r="124" customFormat="false" ht="28.5" hidden="false" customHeight="true" outlineLevel="0" collapsed="false">
      <c r="A124" s="37" t="str">
        <f aca="false">IF(Requirements!A124="","",Requirements!A124)</f>
        <v>G1</v>
      </c>
      <c r="B124" s="6" t="str">
        <f aca="false">IF(Requirements!B124="","",Requirements!B124)</f>
        <v>A new auditor can complete a test step, raise and clear a review note and create an issue after one day of training.</v>
      </c>
      <c r="C124" s="65" t="str">
        <f aca="false">IF(Requirements!D124="","",Requirements!D124)</f>
        <v>S</v>
      </c>
      <c r="D124" s="39"/>
      <c r="E124" s="39"/>
      <c r="F124" s="39"/>
      <c r="G124" s="39"/>
      <c r="H124" s="39"/>
      <c r="I124" s="14"/>
      <c r="J124" s="14"/>
      <c r="K124" s="66" t="str">
        <f aca="false">IF(COUNTA(D124:H124)=0,"",IF(COUNTA(D124:H124)&gt;1,"Mark one code",IF(D124&lt;&gt;"",$D$5,IF(E124&lt;&gt;"",$E$5,IF(F124&lt;&gt;"",$F$5,IF(G124&lt;&gt;"",$G$5,$H$5))))))</f>
        <v/>
      </c>
    </row>
    <row r="125" customFormat="false" ht="28.5" hidden="false" customHeight="true" outlineLevel="0" collapsed="false">
      <c r="A125" s="37" t="str">
        <f aca="false">IF(Requirements!A125="","",Requirements!A125)</f>
        <v>G2</v>
      </c>
      <c r="B125" s="6" t="str">
        <f aca="false">IF(Requirements!B125="","",Requirements!B125)</f>
        <v>Search across engagements, workpapers and issues by keyword and attribute, including the text inside attachments.</v>
      </c>
      <c r="C125" s="65" t="str">
        <f aca="false">IF(Requirements!D125="","",Requirements!D125)</f>
        <v>S</v>
      </c>
      <c r="D125" s="39"/>
      <c r="E125" s="39"/>
      <c r="F125" s="39"/>
      <c r="G125" s="39"/>
      <c r="H125" s="39"/>
      <c r="I125" s="14"/>
      <c r="J125" s="14"/>
      <c r="K125" s="66" t="str">
        <f aca="false">IF(COUNTA(D125:H125)=0,"",IF(COUNTA(D125:H125)&gt;1,"Mark one code",IF(D125&lt;&gt;"",$D$5,IF(E125&lt;&gt;"",$E$5,IF(F125&lt;&gt;"",$F$5,IF(G125&lt;&gt;"",$G$5,$H$5))))))</f>
        <v/>
      </c>
    </row>
    <row r="126" customFormat="false" ht="28.5" hidden="false" customHeight="true" outlineLevel="0" collapsed="false">
      <c r="A126" s="37" t="str">
        <f aca="false">IF(Requirements!A126="","",Requirements!A126)</f>
        <v>G3</v>
      </c>
      <c r="B126" s="6" t="str">
        <f aca="false">IF(Requirements!B126="","",Requirements!B126)</f>
        <v>Keep the daily tasks short: completing a test step, clearing a review note and updating an action each take a handful of clicks.</v>
      </c>
      <c r="C126" s="65" t="str">
        <f aca="false">IF(Requirements!D126="","",Requirements!D126)</f>
        <v>S</v>
      </c>
      <c r="D126" s="39"/>
      <c r="E126" s="39"/>
      <c r="F126" s="39"/>
      <c r="G126" s="39"/>
      <c r="H126" s="39"/>
      <c r="I126" s="14"/>
      <c r="J126" s="14"/>
      <c r="K126" s="66" t="str">
        <f aca="false">IF(COUNTA(D126:H126)=0,"",IF(COUNTA(D126:H126)&gt;1,"Mark one code",IF(D126&lt;&gt;"",$D$5,IF(E126&lt;&gt;"",$E$5,IF(F126&lt;&gt;"",$F$5,IF(G126&lt;&gt;"",$G$5,$H$5))))))</f>
        <v/>
      </c>
    </row>
    <row r="127" customFormat="false" ht="28.5" hidden="false" customHeight="true" outlineLevel="0" collapsed="false">
      <c r="A127" s="37" t="str">
        <f aca="false">IF(Requirements!A127="","",Requirements!A127)</f>
        <v>G4</v>
      </c>
      <c r="B127" s="6" t="str">
        <f aca="false">IF(Requirements!B127="","",Requirements!B127)</f>
        <v>Let auditees and action owners use the system with a one-page guide and no formal training.</v>
      </c>
      <c r="C127" s="65" t="str">
        <f aca="false">IF(Requirements!D127="","",Requirements!D127)</f>
        <v>S</v>
      </c>
      <c r="D127" s="39"/>
      <c r="E127" s="39"/>
      <c r="F127" s="39"/>
      <c r="G127" s="39"/>
      <c r="H127" s="39"/>
      <c r="I127" s="14"/>
      <c r="J127" s="14"/>
      <c r="K127" s="66" t="str">
        <f aca="false">IF(COUNTA(D127:H127)=0,"",IF(COUNTA(D127:H127)&gt;1,"Mark one code",IF(D127&lt;&gt;"",$D$5,IF(E127&lt;&gt;"",$E$5,IF(F127&lt;&gt;"",$F$5,IF(G127&lt;&gt;"",$G$5,$H$5))))))</f>
        <v/>
      </c>
    </row>
    <row r="128" customFormat="false" ht="28.5" hidden="false" customHeight="true" outlineLevel="0" collapsed="false">
      <c r="A128" s="37" t="str">
        <f aca="false">IF(Requirements!A128="","",Requirements!A128)</f>
        <v>G5</v>
      </c>
      <c r="B128" s="6" t="str">
        <f aca="false">IF(Requirements!B128="","",Requirements!B128)</f>
        <v>Provide in-app help, a knowledge base and training materials at no extra charge.</v>
      </c>
      <c r="C128" s="65" t="str">
        <f aca="false">IF(Requirements!D128="","",Requirements!D128)</f>
        <v>S</v>
      </c>
      <c r="D128" s="39"/>
      <c r="E128" s="39"/>
      <c r="F128" s="39"/>
      <c r="G128" s="39"/>
      <c r="H128" s="39"/>
      <c r="I128" s="14"/>
      <c r="J128" s="14"/>
      <c r="K128" s="66" t="str">
        <f aca="false">IF(COUNTA(D128:H128)=0,"",IF(COUNTA(D128:H128)&gt;1,"Mark one code",IF(D128&lt;&gt;"",$D$5,IF(E128&lt;&gt;"",$E$5,IF(F128&lt;&gt;"",$F$5,IF(G128&lt;&gt;"",$G$5,$H$5))))))</f>
        <v/>
      </c>
    </row>
    <row r="129" customFormat="false" ht="28.5" hidden="false" customHeight="true" outlineLevel="0" collapsed="false">
      <c r="A129" s="37" t="str">
        <f aca="false">IF(Requirements!A129="","",Requirements!A129)</f>
        <v>G6</v>
      </c>
      <c r="B129" s="6" t="str">
        <f aca="false">IF(Requirements!B129="","",Requirements!B129)</f>
        <v>Meet recognized accessibility standards (for example WCAG 2.1 AA) for auditor and auditee screens.</v>
      </c>
      <c r="C129" s="65" t="str">
        <f aca="false">IF(Requirements!D129="","",Requirements!D129)</f>
        <v>S</v>
      </c>
      <c r="D129" s="39"/>
      <c r="E129" s="39"/>
      <c r="F129" s="39"/>
      <c r="G129" s="39"/>
      <c r="H129" s="39"/>
      <c r="I129" s="14"/>
      <c r="J129" s="14"/>
      <c r="K129" s="66" t="str">
        <f aca="false">IF(COUNTA(D129:H129)=0,"",IF(COUNTA(D129:H129)&gt;1,"Mark one code",IF(D129&lt;&gt;"",$D$5,IF(E129&lt;&gt;"",$E$5,IF(F129&lt;&gt;"",$F$5,IF(G129&lt;&gt;"",$G$5,$H$5))))))</f>
        <v/>
      </c>
    </row>
    <row r="130" customFormat="false" ht="28.5" hidden="false" customHeight="true" outlineLevel="0" collapsed="false">
      <c r="A130" s="37" t="str">
        <f aca="false">IF(Requirements!A130="","",Requirements!A130)</f>
        <v>G7</v>
      </c>
      <c r="B130" s="6" t="str">
        <f aca="false">IF(Requirements!B130="","",Requirements!B130)</f>
        <v>Support fieldwork on a phone or tablet: evidence capture, approvals and review notes.</v>
      </c>
      <c r="C130" s="65" t="str">
        <f aca="false">IF(Requirements!D130="","",Requirements!D130)</f>
        <v>C</v>
      </c>
      <c r="D130" s="39"/>
      <c r="E130" s="39"/>
      <c r="F130" s="39"/>
      <c r="G130" s="39"/>
      <c r="H130" s="39"/>
      <c r="I130" s="14"/>
      <c r="J130" s="14"/>
      <c r="K130" s="66" t="str">
        <f aca="false">IF(COUNTA(D130:H130)=0,"",IF(COUNTA(D130:H130)&gt;1,"Mark one code",IF(D130&lt;&gt;"",$D$5,IF(E130&lt;&gt;"",$E$5,IF(F130&lt;&gt;"",$F$5,IF(G130&lt;&gt;"",$G$5,$H$5))))))</f>
        <v/>
      </c>
    </row>
    <row r="131" customFormat="false" ht="28.5" hidden="false" customHeight="true" outlineLevel="0" collapsed="false">
      <c r="A131" s="37" t="str">
        <f aca="false">IF(Requirements!A131="","",Requirements!A131)</f>
        <v>G8</v>
      </c>
      <c r="B131" s="6" t="str">
        <f aca="false">IF(Requirements!B131="","",Requirements!B131)</f>
        <v>Rename fields, menus and labels to match the function's own methodology language.</v>
      </c>
      <c r="C131" s="65" t="str">
        <f aca="false">IF(Requirements!D131="","",Requirements!D131)</f>
        <v>C</v>
      </c>
      <c r="D131" s="39"/>
      <c r="E131" s="39"/>
      <c r="F131" s="39"/>
      <c r="G131" s="39"/>
      <c r="H131" s="39"/>
      <c r="I131" s="14"/>
      <c r="J131" s="14"/>
      <c r="K131" s="66" t="str">
        <f aca="false">IF(COUNTA(D131:H131)=0,"",IF(COUNTA(D131:H131)&gt;1,"Mark one code",IF(D131&lt;&gt;"",$D$5,IF(E131&lt;&gt;"",$E$5,IF(F131&lt;&gt;"",$F$5,IF(G131&lt;&gt;"",$G$5,$H$5))))))</f>
        <v/>
      </c>
    </row>
    <row r="132" customFormat="false" ht="15.75" hidden="false" customHeight="true" outlineLevel="0" collapsed="false">
      <c r="A132" s="37" t="str">
        <f aca="false">IF(Requirements!A132="","",Requirements!A132)</f>
        <v>G9</v>
      </c>
      <c r="B132" s="6" t="str">
        <f aca="false">IF(Requirements!B132="","",Requirements!B132)</f>
        <v>Work in the languages the function and its auditees use.</v>
      </c>
      <c r="C132" s="65" t="str">
        <f aca="false">IF(Requirements!D132="","",Requirements!D132)</f>
        <v>C</v>
      </c>
      <c r="D132" s="39"/>
      <c r="E132" s="39"/>
      <c r="F132" s="39"/>
      <c r="G132" s="39"/>
      <c r="H132" s="39"/>
      <c r="I132" s="14"/>
      <c r="J132" s="14"/>
      <c r="K132" s="66" t="str">
        <f aca="false">IF(COUNTA(D132:H132)=0,"",IF(COUNTA(D132:H132)&gt;1,"Mark one code",IF(D132&lt;&gt;"",$D$5,IF(E132&lt;&gt;"",$E$5,IF(F132&lt;&gt;"",$F$5,IF(G132&lt;&gt;"",$G$5,$H$5))))))</f>
        <v/>
      </c>
    </row>
    <row r="133" customFormat="false" ht="15.75" hidden="false" customHeight="true" outlineLevel="0" collapsed="false">
      <c r="A133" s="37" t="str">
        <f aca="false">IF(Requirements!A133="","",Requirements!A133)</f>
        <v>G10</v>
      </c>
      <c r="B133" s="6" t="str">
        <f aca="false">IF(Requirements!B133="","",Requirements!B133)</f>
        <v>Report adoption: active users, logins and items stuck at a workflow step.</v>
      </c>
      <c r="C133" s="65" t="str">
        <f aca="false">IF(Requirements!D133="","",Requirements!D133)</f>
        <v>C</v>
      </c>
      <c r="D133" s="39"/>
      <c r="E133" s="39"/>
      <c r="F133" s="39"/>
      <c r="G133" s="39"/>
      <c r="H133" s="39"/>
      <c r="I133" s="14"/>
      <c r="J133" s="14"/>
      <c r="K133" s="66" t="str">
        <f aca="false">IF(COUNTA(D133:H133)=0,"",IF(COUNTA(D133:H133)&gt;1,"Mark one code",IF(D133&lt;&gt;"",$D$5,IF(E133&lt;&gt;"",$E$5,IF(F133&lt;&gt;"",$F$5,IF(G133&lt;&gt;"",$G$5,$H$5))))))</f>
        <v/>
      </c>
    </row>
    <row r="134" customFormat="false" ht="18" hidden="false" customHeight="true" outlineLevel="0" collapsed="false">
      <c r="A134" s="62" t="str">
        <f aca="false">IF(Requirements!A134="","",Requirements!A134)</f>
        <v>H</v>
      </c>
      <c r="B134" s="63" t="str">
        <f aca="false">IF(Requirements!B134="","",Requirements!B134)</f>
        <v>Vendor viability and service</v>
      </c>
      <c r="C134" s="64" t="str">
        <f aca="false">IF(Requirements!D134="","",Requirements!D134)</f>
        <v/>
      </c>
      <c r="D134" s="35"/>
      <c r="E134" s="35"/>
      <c r="F134" s="35"/>
      <c r="G134" s="35"/>
      <c r="H134" s="35"/>
      <c r="I134" s="35"/>
      <c r="J134" s="35"/>
      <c r="K134" s="35"/>
    </row>
    <row r="135" customFormat="false" ht="28.5" hidden="false" customHeight="true" outlineLevel="0" collapsed="false">
      <c r="A135" s="37" t="str">
        <f aca="false">IF(Requirements!A135="","",Requirements!A135)</f>
        <v>F4</v>
      </c>
      <c r="B135" s="6" t="str">
        <f aca="false">IF(Requirements!B135="","",Requirements!B135)</f>
        <v>State support hours, response targets by severity and the escalation route, with the customer base in functions of similar size and industry.</v>
      </c>
      <c r="C135" s="65" t="str">
        <f aca="false">IF(Requirements!D135="","",Requirements!D135)</f>
        <v>M</v>
      </c>
      <c r="D135" s="39"/>
      <c r="E135" s="39"/>
      <c r="F135" s="39"/>
      <c r="G135" s="39"/>
      <c r="H135" s="39"/>
      <c r="I135" s="14"/>
      <c r="J135" s="14"/>
      <c r="K135" s="66" t="str">
        <f aca="false">IF(COUNTA(D135:H135)=0,"",IF(COUNTA(D135:H135)&gt;1,"Mark one code",IF(D135&lt;&gt;"",$D$5,IF(E135&lt;&gt;"",$E$5,IF(F135&lt;&gt;"",$F$5,IF(G135&lt;&gt;"",$G$5,$H$5))))))</f>
        <v/>
      </c>
    </row>
    <row r="136" customFormat="false" ht="28.5" hidden="false" customHeight="true" outlineLevel="0" collapsed="false">
      <c r="A136" s="37" t="str">
        <f aca="false">IF(Requirements!A136="","",Requirements!A136)</f>
        <v>F5</v>
      </c>
      <c r="B136" s="6" t="str">
        <f aca="false">IF(Requirements!B136="","",Requirements!B136)</f>
        <v>Describe the release cadence, how customers influence the roadmap, and any change of ownership in the last three years.</v>
      </c>
      <c r="C136" s="65" t="str">
        <f aca="false">IF(Requirements!D136="","",Requirements!D136)</f>
        <v>S</v>
      </c>
      <c r="D136" s="39"/>
      <c r="E136" s="39"/>
      <c r="F136" s="39"/>
      <c r="G136" s="39"/>
      <c r="H136" s="39"/>
      <c r="I136" s="14"/>
      <c r="J136" s="14"/>
      <c r="K136" s="66" t="str">
        <f aca="false">IF(COUNTA(D136:H136)=0,"",IF(COUNTA(D136:H136)&gt;1,"Mark one code",IF(D136&lt;&gt;"",$D$5,IF(E136&lt;&gt;"",$E$5,IF(F136&lt;&gt;"",$F$5,IF(G136&lt;&gt;"",$G$5,$H$5))))))</f>
        <v/>
      </c>
    </row>
    <row r="137" customFormat="false" ht="28.5" hidden="false" customHeight="true" outlineLevel="0" collapsed="false">
      <c r="A137" s="37" t="str">
        <f aca="false">IF(Requirements!A137="","",Requirements!A137)</f>
        <v>F6</v>
      </c>
      <c r="B137" s="6" t="str">
        <f aca="false">IF(Requirements!B137="","",Requirements!B137)</f>
        <v>State the exit provisions: notice, data return format and timing, deletion certification.</v>
      </c>
      <c r="C137" s="65" t="str">
        <f aca="false">IF(Requirements!D137="","",Requirements!D137)</f>
        <v>M</v>
      </c>
      <c r="D137" s="39"/>
      <c r="E137" s="39"/>
      <c r="F137" s="39"/>
      <c r="G137" s="39"/>
      <c r="H137" s="39"/>
      <c r="I137" s="14"/>
      <c r="J137" s="14"/>
      <c r="K137" s="66" t="str">
        <f aca="false">IF(COUNTA(D137:H137)=0,"",IF(COUNTA(D137:H137)&gt;1,"Mark one code",IF(D137&lt;&gt;"",$D$5,IF(E137&lt;&gt;"",$E$5,IF(F137&lt;&gt;"",$F$5,IF(G137&lt;&gt;"",$G$5,$H$5))))))</f>
        <v/>
      </c>
    </row>
    <row r="138" customFormat="false" ht="28.5" hidden="false" customHeight="true" outlineLevel="0" collapsed="false">
      <c r="A138" s="37" t="str">
        <f aca="false">IF(Requirements!A138="","",Requirements!A138)</f>
        <v>H1</v>
      </c>
      <c r="B138" s="6" t="str">
        <f aca="false">IF(Requirements!B138="","",Requirements!B138)</f>
        <v>Name the current owner (including any private equity sponsor) and the legal entity that signs the contract and processes the data.</v>
      </c>
      <c r="C138" s="65" t="str">
        <f aca="false">IF(Requirements!D138="","",Requirements!D138)</f>
        <v>S</v>
      </c>
      <c r="D138" s="39"/>
      <c r="E138" s="39"/>
      <c r="F138" s="39"/>
      <c r="G138" s="39"/>
      <c r="H138" s="39"/>
      <c r="I138" s="14"/>
      <c r="J138" s="14"/>
      <c r="K138" s="66" t="str">
        <f aca="false">IF(COUNTA(D138:H138)=0,"",IF(COUNTA(D138:H138)&gt;1,"Mark one code",IF(D138&lt;&gt;"",$D$5,IF(E138&lt;&gt;"",$E$5,IF(F138&lt;&gt;"",$F$5,IF(G138&lt;&gt;"",$G$5,$H$5))))))</f>
        <v/>
      </c>
    </row>
    <row r="139" customFormat="false" ht="28.5" hidden="false" customHeight="true" outlineLevel="0" collapsed="false">
      <c r="A139" s="37" t="str">
        <f aca="false">IF(Requirements!A139="","",Requirements!A139)</f>
        <v>H2</v>
      </c>
      <c r="B139" s="6" t="str">
        <f aca="false">IF(Requirements!B139="","",Requirements!B139)</f>
        <v>Provide three references: one of similar size and industry, one live within the last twelve months, and one on the product for more than three years.</v>
      </c>
      <c r="C139" s="65" t="str">
        <f aca="false">IF(Requirements!D139="","",Requirements!D139)</f>
        <v>M</v>
      </c>
      <c r="D139" s="39"/>
      <c r="E139" s="39"/>
      <c r="F139" s="39"/>
      <c r="G139" s="39"/>
      <c r="H139" s="39"/>
      <c r="I139" s="14"/>
      <c r="J139" s="14"/>
      <c r="K139" s="66" t="str">
        <f aca="false">IF(COUNTA(D139:H139)=0,"",IF(COUNTA(D139:H139)&gt;1,"Mark one code",IF(D139&lt;&gt;"",$D$5,IF(E139&lt;&gt;"",$E$5,IF(F139&lt;&gt;"",$F$5,IF(G139&lt;&gt;"",$G$5,$H$5))))))</f>
        <v/>
      </c>
    </row>
    <row r="140" customFormat="false" ht="42" hidden="false" customHeight="true" outlineLevel="0" collapsed="false">
      <c r="A140" s="37" t="str">
        <f aca="false">IF(Requirements!A140="","",Requirements!A140)</f>
        <v>H3</v>
      </c>
      <c r="B140" s="6" t="str">
        <f aca="false">IF(Requirements!B140="","",Requirements!B140)</f>
        <v>State the full pricing model: the license metric (users, modules, entities), everything that costs extra (implementation, analytics, AI, auditee users, storage, API) and the cap on renewal increases.</v>
      </c>
      <c r="C140" s="65" t="str">
        <f aca="false">IF(Requirements!D140="","",Requirements!D140)</f>
        <v>M</v>
      </c>
      <c r="D140" s="39"/>
      <c r="E140" s="39"/>
      <c r="F140" s="39"/>
      <c r="G140" s="39"/>
      <c r="H140" s="39"/>
      <c r="I140" s="14"/>
      <c r="J140" s="14"/>
      <c r="K140" s="66" t="str">
        <f aca="false">IF(COUNTA(D140:H140)=0,"",IF(COUNTA(D140:H140)&gt;1,"Mark one code",IF(D140&lt;&gt;"",$D$5,IF(E140&lt;&gt;"",$E$5,IF(F140&lt;&gt;"",$F$5,IF(G140&lt;&gt;"",$G$5,$H$5))))))</f>
        <v/>
      </c>
    </row>
    <row r="141" customFormat="false" ht="28.5" hidden="false" customHeight="true" outlineLevel="0" collapsed="false">
      <c r="A141" s="37" t="str">
        <f aca="false">IF(Requirements!A141="","",Requirements!A141)</f>
        <v>H4</v>
      </c>
      <c r="B141" s="6" t="str">
        <f aca="false">IF(Requirements!B141="","",Requirements!B141)</f>
        <v>Provide an implementation plan with named roles, the hours the function must contribute, and a fixed or capped services fee.</v>
      </c>
      <c r="C141" s="65" t="str">
        <f aca="false">IF(Requirements!D141="","",Requirements!D141)</f>
        <v>S</v>
      </c>
      <c r="D141" s="39"/>
      <c r="E141" s="39"/>
      <c r="F141" s="39"/>
      <c r="G141" s="39"/>
      <c r="H141" s="39"/>
      <c r="I141" s="14"/>
      <c r="J141" s="14"/>
      <c r="K141" s="66" t="str">
        <f aca="false">IF(COUNTA(D141:H141)=0,"",IF(COUNTA(D141:H141)&gt;1,"Mark one code",IF(D141&lt;&gt;"",$D$5,IF(E141&lt;&gt;"",$E$5,IF(F141&lt;&gt;"",$F$5,IF(G141&lt;&gt;"",$G$5,$H$5))))))</f>
        <v/>
      </c>
    </row>
    <row r="142" customFormat="false" ht="28.5" hidden="false" customHeight="true" outlineLevel="0" collapsed="false">
      <c r="A142" s="37" t="str">
        <f aca="false">IF(Requirements!A142="","",Requirements!A142)</f>
        <v>H5</v>
      </c>
      <c r="B142" s="6" t="str">
        <f aca="false">IF(Requirements!B142="","",Requirements!B142)</f>
        <v>Commit in the contract to a transition assistance period at exit, with help extracting and mapping data for a successor system.</v>
      </c>
      <c r="C142" s="65" t="str">
        <f aca="false">IF(Requirements!D142="","",Requirements!D142)</f>
        <v>S</v>
      </c>
      <c r="D142" s="39"/>
      <c r="E142" s="39"/>
      <c r="F142" s="39"/>
      <c r="G142" s="39"/>
      <c r="H142" s="39"/>
      <c r="I142" s="14"/>
      <c r="J142" s="14"/>
      <c r="K142" s="66" t="str">
        <f aca="false">IF(COUNTA(D142:H142)=0,"",IF(COUNTA(D142:H142)&gt;1,"Mark one code",IF(D142&lt;&gt;"",$D$5,IF(E142&lt;&gt;"",$E$5,IF(F142&lt;&gt;"",$F$5,IF(G142&lt;&gt;"",$G$5,$H$5))))))</f>
        <v/>
      </c>
    </row>
    <row r="143" customFormat="false" ht="28.5" hidden="false" customHeight="true" outlineLevel="0" collapsed="false">
      <c r="A143" s="37" t="str">
        <f aca="false">IF(Requirements!A143="","",Requirements!A143)</f>
        <v>H6</v>
      </c>
      <c r="B143" s="6" t="str">
        <f aca="false">IF(Requirements!B143="","",Requirements!B143)</f>
        <v>Disclose any planned end of life for the product or edition being bought, and the migration terms to its successor.</v>
      </c>
      <c r="C143" s="65" t="str">
        <f aca="false">IF(Requirements!D143="","",Requirements!D143)</f>
        <v>S</v>
      </c>
      <c r="D143" s="39"/>
      <c r="E143" s="39"/>
      <c r="F143" s="39"/>
      <c r="G143" s="39"/>
      <c r="H143" s="39"/>
      <c r="I143" s="14"/>
      <c r="J143" s="14"/>
      <c r="K143" s="66" t="str">
        <f aca="false">IF(COUNTA(D143:H143)=0,"",IF(COUNTA(D143:H143)&gt;1,"Mark one code",IF(D143&lt;&gt;"",$D$5,IF(E143&lt;&gt;"",$E$5,IF(F143&lt;&gt;"",$F$5,IF(G143&lt;&gt;"",$G$5,$H$5))))))</f>
        <v/>
      </c>
    </row>
    <row r="144" customFormat="false" ht="28.5" hidden="false" customHeight="true" outlineLevel="0" collapsed="false">
      <c r="A144" s="37" t="str">
        <f aca="false">IF(Requirements!A144="","",Requirements!A144)</f>
        <v>H7</v>
      </c>
      <c r="B144" s="6" t="str">
        <f aca="false">IF(Requirements!B144="","",Requirements!B144)</f>
        <v>Provide named customer success or account contacts, and state what that service costs.</v>
      </c>
      <c r="C144" s="65" t="str">
        <f aca="false">IF(Requirements!D144="","",Requirements!D144)</f>
        <v>C</v>
      </c>
      <c r="D144" s="39"/>
      <c r="E144" s="39"/>
      <c r="F144" s="39"/>
      <c r="G144" s="39"/>
      <c r="H144" s="39"/>
      <c r="I144" s="14"/>
      <c r="J144" s="14"/>
      <c r="K144" s="66" t="str">
        <f aca="false">IF(COUNTA(D144:H144)=0,"",IF(COUNTA(D144:H144)&gt;1,"Mark one code",IF(D144&lt;&gt;"",$D$5,IF(E144&lt;&gt;"",$E$5,IF(F144&lt;&gt;"",$F$5,IF(G144&lt;&gt;"",$G$5,$H$5))))))</f>
        <v/>
      </c>
    </row>
    <row r="145" customFormat="false" ht="28.5" hidden="false" customHeight="true" outlineLevel="0" collapsed="false">
      <c r="A145" s="37" t="str">
        <f aca="false">IF(Requirements!A145="","",Requirements!A145)</f>
        <v>H8</v>
      </c>
      <c r="B145" s="6" t="str">
        <f aca="false">IF(Requirements!B145="","",Requirements!B145)</f>
        <v>Publish release notes and give advance notice of changes, with the notice period stated.</v>
      </c>
      <c r="C145" s="65" t="str">
        <f aca="false">IF(Requirements!D145="","",Requirements!D145)</f>
        <v>S</v>
      </c>
      <c r="D145" s="39"/>
      <c r="E145" s="39"/>
      <c r="F145" s="39"/>
      <c r="G145" s="39"/>
      <c r="H145" s="39"/>
      <c r="I145" s="14"/>
      <c r="J145" s="14"/>
      <c r="K145" s="66" t="str">
        <f aca="false">IF(COUNTA(D145:H145)=0,"",IF(COUNTA(D145:H145)&gt;1,"Mark one code",IF(D145&lt;&gt;"",$D$5,IF(E145&lt;&gt;"",$E$5,IF(F145&lt;&gt;"",$F$5,IF(G145&lt;&gt;"",$G$5,$H$5))))))</f>
        <v/>
      </c>
    </row>
    <row r="146" customFormat="false" ht="28.5" hidden="false" customHeight="true" outlineLevel="0" collapsed="false">
      <c r="A146" s="37" t="str">
        <f aca="false">IF(Requirements!A146="","",Requirements!A146)</f>
        <v>H9</v>
      </c>
      <c r="B146" s="6" t="str">
        <f aca="false">IF(Requirements!B146="","",Requirements!B146)</f>
        <v>Provide evidence of financial stability on request (audited financial statements, or a summary under a non-disclosure agreement for a private company).</v>
      </c>
      <c r="C146" s="65" t="str">
        <f aca="false">IF(Requirements!D146="","",Requirements!D146)</f>
        <v>C</v>
      </c>
      <c r="D146" s="39"/>
      <c r="E146" s="39"/>
      <c r="F146" s="39"/>
      <c r="G146" s="39"/>
      <c r="H146" s="39"/>
      <c r="I146" s="14"/>
      <c r="J146" s="14"/>
      <c r="K146" s="66" t="str">
        <f aca="false">IF(COUNTA(D146:H146)=0,"",IF(COUNTA(D146:H146)&gt;1,"Mark one code",IF(D146&lt;&gt;"",$D$5,IF(E146&lt;&gt;"",$E$5,IF(F146&lt;&gt;"",$F$5,IF(G146&lt;&gt;"",$G$5,$H$5))))))</f>
        <v/>
      </c>
    </row>
    <row r="147" customFormat="false" ht="28.5" hidden="false" customHeight="true" outlineLevel="0" collapsed="false">
      <c r="A147" s="37" t="str">
        <f aca="false">IF(Requirements!A147="","",Requirements!A147)</f>
        <v>H10</v>
      </c>
      <c r="B147" s="6" t="str">
        <f aca="false">IF(Requirements!B147="","",Requirements!B147)</f>
        <v>Offer a user community or user group where customers share configurations and templates.</v>
      </c>
      <c r="C147" s="65" t="str">
        <f aca="false">IF(Requirements!D147="","",Requirements!D147)</f>
        <v>C</v>
      </c>
      <c r="D147" s="39"/>
      <c r="E147" s="39"/>
      <c r="F147" s="39"/>
      <c r="G147" s="39"/>
      <c r="H147" s="39"/>
      <c r="I147" s="14"/>
      <c r="J147" s="14"/>
      <c r="K147" s="66" t="str">
        <f aca="false">IF(COUNTA(D147:H147)=0,"",IF(COUNTA(D147:H147)&gt;1,"Mark one code",IF(D147&lt;&gt;"",$D$5,IF(E147&lt;&gt;"",$E$5,IF(F147&lt;&gt;"",$F$5,IF(G147&lt;&gt;"",$G$5,$H$5))))))</f>
        <v/>
      </c>
    </row>
    <row r="148" customFormat="false" ht="18" hidden="false" customHeight="true" outlineLevel="0" collapsed="false">
      <c r="A148" s="62" t="str">
        <f aca="false">IF(Requirements!A148="","",Requirements!A148)</f>
        <v>S</v>
      </c>
      <c r="B148" s="63" t="str">
        <f aca="false">IF(Requirements!B148="","",Requirements!B148)</f>
        <v>SOX and controls testing (optional)</v>
      </c>
      <c r="C148" s="64" t="str">
        <f aca="false">IF(Requirements!D148="","",Requirements!D148)</f>
        <v/>
      </c>
      <c r="D148" s="35"/>
      <c r="E148" s="35"/>
      <c r="F148" s="35"/>
      <c r="G148" s="35"/>
      <c r="H148" s="35"/>
      <c r="I148" s="35"/>
      <c r="J148" s="35"/>
      <c r="K148" s="35"/>
    </row>
    <row r="149" customFormat="false" ht="42" hidden="false" customHeight="true" outlineLevel="0" collapsed="false">
      <c r="A149" s="37" t="str">
        <f aca="false">IF(Requirements!A149="","",Requirements!A149)</f>
        <v>S1</v>
      </c>
      <c r="B149" s="6" t="str">
        <f aca="false">IF(Requirements!B149="","",Requirements!B149)</f>
        <v>Maintain a control library with key and non-key designation, frequency, control type, assertions and owners, linked to processes and financial statement accounts.</v>
      </c>
      <c r="C149" s="65" t="str">
        <f aca="false">IF(Requirements!D149="","",Requirements!D149)</f>
        <v>M</v>
      </c>
      <c r="D149" s="39"/>
      <c r="E149" s="39"/>
      <c r="F149" s="39"/>
      <c r="G149" s="39"/>
      <c r="H149" s="39"/>
      <c r="I149" s="14"/>
      <c r="J149" s="14"/>
      <c r="K149" s="66" t="str">
        <f aca="false">IF(COUNTA(D149:H149)=0,"",IF(COUNTA(D149:H149)&gt;1,"Mark one code",IF(D149&lt;&gt;"",$D$5,IF(E149&lt;&gt;"",$E$5,IF(F149&lt;&gt;"",$F$5,IF(G149&lt;&gt;"",$G$5,$H$5))))))</f>
        <v/>
      </c>
    </row>
    <row r="150" customFormat="false" ht="28.5" hidden="false" customHeight="true" outlineLevel="0" collapsed="false">
      <c r="A150" s="37" t="str">
        <f aca="false">IF(Requirements!A150="","",Requirements!A150)</f>
        <v>S2</v>
      </c>
      <c r="B150" s="6" t="str">
        <f aca="false">IF(Requirements!B150="","",Requirements!B150)</f>
        <v>Run testing cycles (design and operating effectiveness, interim and year-end, rollforward) with tester and reviewer sign-off.</v>
      </c>
      <c r="C150" s="65" t="str">
        <f aca="false">IF(Requirements!D150="","",Requirements!D150)</f>
        <v>M</v>
      </c>
      <c r="D150" s="39"/>
      <c r="E150" s="39"/>
      <c r="F150" s="39"/>
      <c r="G150" s="39"/>
      <c r="H150" s="39"/>
      <c r="I150" s="14"/>
      <c r="J150" s="14"/>
      <c r="K150" s="66" t="str">
        <f aca="false">IF(COUNTA(D150:H150)=0,"",IF(COUNTA(D150:H150)&gt;1,"Mark one code",IF(D150&lt;&gt;"",$D$5,IF(E150&lt;&gt;"",$E$5,IF(F150&lt;&gt;"",$F$5,IF(G150&lt;&gt;"",$G$5,$H$5))))))</f>
        <v/>
      </c>
    </row>
    <row r="151" customFormat="false" ht="28.5" hidden="false" customHeight="true" outlineLevel="0" collapsed="false">
      <c r="A151" s="37" t="str">
        <f aca="false">IF(Requirements!A151="","",Requirements!A151)</f>
        <v>S3</v>
      </c>
      <c r="B151" s="6" t="str">
        <f aca="false">IF(Requirements!B151="","",Requirements!B151)</f>
        <v>Select samples with a documented method and a sample size table the function defines.</v>
      </c>
      <c r="C151" s="65" t="str">
        <f aca="false">IF(Requirements!D151="","",Requirements!D151)</f>
        <v>S</v>
      </c>
      <c r="D151" s="39"/>
      <c r="E151" s="39"/>
      <c r="F151" s="39"/>
      <c r="G151" s="39"/>
      <c r="H151" s="39"/>
      <c r="I151" s="14"/>
      <c r="J151" s="14"/>
      <c r="K151" s="66" t="str">
        <f aca="false">IF(COUNTA(D151:H151)=0,"",IF(COUNTA(D151:H151)&gt;1,"Mark one code",IF(D151&lt;&gt;"",$D$5,IF(E151&lt;&gt;"",$E$5,IF(F151&lt;&gt;"",$F$5,IF(G151&lt;&gt;"",$G$5,$H$5))))))</f>
        <v/>
      </c>
    </row>
    <row r="152" customFormat="false" ht="28.5" hidden="false" customHeight="true" outlineLevel="0" collapsed="false">
      <c r="A152" s="37" t="str">
        <f aca="false">IF(Requirements!A152="","",Requirements!A152)</f>
        <v>S4</v>
      </c>
      <c r="B152" s="6" t="str">
        <f aca="false">IF(Requirements!B152="","",Requirements!B152)</f>
        <v>Evaluate deficiencies (deficiency, significant deficiency, material weakness) through a structured workflow and aggregate them across controls.</v>
      </c>
      <c r="C152" s="65" t="str">
        <f aca="false">IF(Requirements!D152="","",Requirements!D152)</f>
        <v>M</v>
      </c>
      <c r="D152" s="39"/>
      <c r="E152" s="39"/>
      <c r="F152" s="39"/>
      <c r="G152" s="39"/>
      <c r="H152" s="39"/>
      <c r="I152" s="14"/>
      <c r="J152" s="14"/>
      <c r="K152" s="66" t="str">
        <f aca="false">IF(COUNTA(D152:H152)=0,"",IF(COUNTA(D152:H152)&gt;1,"Mark one code",IF(D152&lt;&gt;"",$D$5,IF(E152&lt;&gt;"",$E$5,IF(F152&lt;&gt;"",$F$5,IF(G152&lt;&gt;"",$G$5,$H$5))))))</f>
        <v/>
      </c>
    </row>
    <row r="153" customFormat="false" ht="28.5" hidden="false" customHeight="true" outlineLevel="0" collapsed="false">
      <c r="A153" s="37" t="str">
        <f aca="false">IF(Requirements!A153="","",Requirements!A153)</f>
        <v>S5</v>
      </c>
      <c r="B153" s="6" t="str">
        <f aca="false">IF(Requirements!B153="","",Requirements!B153)</f>
        <v>Give the external auditor read-only access to controls, tests and evidence to support reliance.</v>
      </c>
      <c r="C153" s="65" t="str">
        <f aca="false">IF(Requirements!D153="","",Requirements!D153)</f>
        <v>S</v>
      </c>
      <c r="D153" s="39"/>
      <c r="E153" s="39"/>
      <c r="F153" s="39"/>
      <c r="G153" s="39"/>
      <c r="H153" s="39"/>
      <c r="I153" s="14"/>
      <c r="J153" s="14"/>
      <c r="K153" s="66" t="str">
        <f aca="false">IF(COUNTA(D153:H153)=0,"",IF(COUNTA(D153:H153)&gt;1,"Mark one code",IF(D153&lt;&gt;"",$D$5,IF(E153&lt;&gt;"",$E$5,IF(F153&lt;&gt;"",$F$5,IF(G153&lt;&gt;"",$G$5,$H$5))))))</f>
        <v/>
      </c>
    </row>
    <row r="154" customFormat="false" ht="28.5" hidden="false" customHeight="true" outlineLevel="0" collapsed="false">
      <c r="A154" s="37" t="str">
        <f aca="false">IF(Requirements!A154="","",Requirements!A154)</f>
        <v>S6</v>
      </c>
      <c r="B154" s="6" t="str">
        <f aca="false">IF(Requirements!B154="","",Requirements!B154)</f>
        <v>Run management's quarterly sub-certifications and self-assessments of controls.</v>
      </c>
      <c r="C154" s="65" t="str">
        <f aca="false">IF(Requirements!D154="","",Requirements!D154)</f>
        <v>S</v>
      </c>
      <c r="D154" s="39"/>
      <c r="E154" s="39"/>
      <c r="F154" s="39"/>
      <c r="G154" s="39"/>
      <c r="H154" s="39"/>
      <c r="I154" s="14"/>
      <c r="J154" s="14"/>
      <c r="K154" s="66" t="str">
        <f aca="false">IF(COUNTA(D154:H154)=0,"",IF(COUNTA(D154:H154)&gt;1,"Mark one code",IF(D154&lt;&gt;"",$D$5,IF(E154&lt;&gt;"",$E$5,IF(F154&lt;&gt;"",$F$5,IF(G154&lt;&gt;"",$G$5,$H$5))))))</f>
        <v/>
      </c>
    </row>
    <row r="155" customFormat="false" ht="28.5" hidden="false" customHeight="true" outlineLevel="0" collapsed="false">
      <c r="A155" s="37" t="str">
        <f aca="false">IF(Requirements!A155="","",Requirements!A155)</f>
        <v>S7</v>
      </c>
      <c r="B155" s="6" t="str">
        <f aca="false">IF(Requirements!B155="","",Requirements!B155)</f>
        <v>Map one control to several frameworks (for example the COSO 2013 principles and IT general controls) without duplicating it.</v>
      </c>
      <c r="C155" s="65" t="str">
        <f aca="false">IF(Requirements!D155="","",Requirements!D155)</f>
        <v>S</v>
      </c>
      <c r="D155" s="39"/>
      <c r="E155" s="39"/>
      <c r="F155" s="39"/>
      <c r="G155" s="39"/>
      <c r="H155" s="39"/>
      <c r="I155" s="14"/>
      <c r="J155" s="14"/>
      <c r="K155" s="66" t="str">
        <f aca="false">IF(COUNTA(D155:H155)=0,"",IF(COUNTA(D155:H155)&gt;1,"Mark one code",IF(D155&lt;&gt;"",$D$5,IF(E155&lt;&gt;"",$E$5,IF(F155&lt;&gt;"",$F$5,IF(G155&lt;&gt;"",$G$5,$H$5))))))</f>
        <v/>
      </c>
    </row>
    <row r="156" customFormat="false" ht="28.5" hidden="false" customHeight="true" outlineLevel="0" collapsed="false">
      <c r="A156" s="37" t="str">
        <f aca="false">IF(Requirements!A156="","",Requirements!A156)</f>
        <v>S8</v>
      </c>
      <c r="B156" s="6" t="str">
        <f aca="false">IF(Requirements!B156="","",Requirements!B156)</f>
        <v>Track IT general controls and key reports (information produced by the entity and end-user computing), including completeness and accuracy testing.</v>
      </c>
      <c r="C156" s="65" t="str">
        <f aca="false">IF(Requirements!D156="","",Requirements!D156)</f>
        <v>S</v>
      </c>
      <c r="D156" s="39"/>
      <c r="E156" s="39"/>
      <c r="F156" s="39"/>
      <c r="G156" s="39"/>
      <c r="H156" s="39"/>
      <c r="I156" s="14"/>
      <c r="J156" s="14"/>
      <c r="K156" s="66" t="str">
        <f aca="false">IF(COUNTA(D156:H156)=0,"",IF(COUNTA(D156:H156)&gt;1,"Mark one code",IF(D156&lt;&gt;"",$D$5,IF(E156&lt;&gt;"",$E$5,IF(F156&lt;&gt;"",$F$5,IF(G156&lt;&gt;"",$G$5,$H$5))))))</f>
        <v/>
      </c>
    </row>
    <row r="157" customFormat="false" ht="28.5" hidden="false" customHeight="true" outlineLevel="0" collapsed="false">
      <c r="A157" s="37" t="str">
        <f aca="false">IF(Requirements!A157="","",Requirements!A157)</f>
        <v>S9</v>
      </c>
      <c r="B157" s="6" t="str">
        <f aca="false">IF(Requirements!B157="","",Requirements!B157)</f>
        <v>Keep narratives, flowcharts and risk and control matrices as records that roll forward each year.</v>
      </c>
      <c r="C157" s="65" t="str">
        <f aca="false">IF(Requirements!D157="","",Requirements!D157)</f>
        <v>C</v>
      </c>
      <c r="D157" s="39"/>
      <c r="E157" s="39"/>
      <c r="F157" s="39"/>
      <c r="G157" s="39"/>
      <c r="H157" s="39"/>
      <c r="I157" s="14"/>
      <c r="J157" s="14"/>
      <c r="K157" s="66" t="str">
        <f aca="false">IF(COUNTA(D157:H157)=0,"",IF(COUNTA(D157:H157)&gt;1,"Mark one code",IF(D157&lt;&gt;"",$D$5,IF(E157&lt;&gt;"",$E$5,IF(F157&lt;&gt;"",$F$5,IF(G157&lt;&gt;"",$G$5,$H$5))))))</f>
        <v/>
      </c>
    </row>
    <row r="158" customFormat="false" ht="28.5" hidden="false" customHeight="true" outlineLevel="0" collapsed="false">
      <c r="A158" s="37" t="str">
        <f aca="false">IF(Requirements!A158="","",Requirements!A158)</f>
        <v>S10</v>
      </c>
      <c r="B158" s="6" t="str">
        <f aca="false">IF(Requirements!B158="","",Requirements!B158)</f>
        <v>Track remediation and retesting of failed controls through to closure.</v>
      </c>
      <c r="C158" s="65" t="str">
        <f aca="false">IF(Requirements!D158="","",Requirements!D158)</f>
        <v>S</v>
      </c>
      <c r="D158" s="39"/>
      <c r="E158" s="39"/>
      <c r="F158" s="39"/>
      <c r="G158" s="39"/>
      <c r="H158" s="39"/>
      <c r="I158" s="14"/>
      <c r="J158" s="14"/>
      <c r="K158" s="66" t="str">
        <f aca="false">IF(COUNTA(D158:H158)=0,"",IF(COUNTA(D158:H158)&gt;1,"Mark one code",IF(D158&lt;&gt;"",$D$5,IF(E158&lt;&gt;"",$E$5,IF(F158&lt;&gt;"",$F$5,IF(G158&lt;&gt;"",$G$5,$H$5))))))</f>
        <v/>
      </c>
    </row>
    <row r="159" customFormat="false" ht="28.5" hidden="false" customHeight="true" outlineLevel="0" collapsed="false">
      <c r="A159" s="37" t="str">
        <f aca="false">IF(Requirements!A159="","",Requirements!A159)</f>
        <v>S11</v>
      </c>
      <c r="B159" s="6" t="str">
        <f aca="false">IF(Requirements!B159="","",Requirements!B159)</f>
        <v>Document scoping of accounts and locations with the materiality and coverage analysis behind it.</v>
      </c>
      <c r="C159" s="65" t="str">
        <f aca="false">IF(Requirements!D159="","",Requirements!D159)</f>
        <v>C</v>
      </c>
      <c r="D159" s="39"/>
      <c r="E159" s="39"/>
      <c r="F159" s="39"/>
      <c r="G159" s="39"/>
      <c r="H159" s="39"/>
      <c r="I159" s="14"/>
      <c r="J159" s="14"/>
      <c r="K159" s="66" t="str">
        <f aca="false">IF(COUNTA(D159:H159)=0,"",IF(COUNTA(D159:H159)&gt;1,"Mark one code",IF(D159&lt;&gt;"",$D$5,IF(E159&lt;&gt;"",$E$5,IF(F159&lt;&gt;"",$F$5,IF(G159&lt;&gt;"",$G$5,$H$5))))))</f>
        <v/>
      </c>
    </row>
    <row r="160" customFormat="false" ht="28.5" hidden="false" customHeight="true" outlineLevel="0" collapsed="false">
      <c r="A160" s="37" t="str">
        <f aca="false">IF(Requirements!A160="","",Requirements!A160)</f>
        <v>S12</v>
      </c>
      <c r="B160" s="6" t="str">
        <f aca="false">IF(Requirements!B160="","",Requirements!B160)</f>
        <v>Report testing progress by process, owner and deadline for the SOX steering committee.</v>
      </c>
      <c r="C160" s="65" t="str">
        <f aca="false">IF(Requirements!D160="","",Requirements!D160)</f>
        <v>S</v>
      </c>
      <c r="D160" s="39"/>
      <c r="E160" s="39"/>
      <c r="F160" s="39"/>
      <c r="G160" s="39"/>
      <c r="H160" s="39"/>
      <c r="I160" s="14"/>
      <c r="J160" s="14"/>
      <c r="K160" s="66" t="str">
        <f aca="false">IF(COUNTA(D160:H160)=0,"",IF(COUNTA(D160:H160)&gt;1,"Mark one code",IF(D160&lt;&gt;"",$D$5,IF(E160&lt;&gt;"",$E$5,IF(F160&lt;&gt;"",$F$5,IF(G160&lt;&gt;"",$G$5,$H$5))))))</f>
        <v/>
      </c>
    </row>
    <row r="161" customFormat="false" ht="18" hidden="false" customHeight="true" outlineLevel="0" collapsed="false">
      <c r="A161" s="62" t="str">
        <f aca="false">IF(Requirements!A161="","",Requirements!A161)</f>
        <v>X</v>
      </c>
      <c r="B161" s="63" t="str">
        <f aca="false">IF(Requirements!B161="","",Requirements!B161)</f>
        <v>AI features (optional)</v>
      </c>
      <c r="C161" s="64" t="str">
        <f aca="false">IF(Requirements!D161="","",Requirements!D161)</f>
        <v/>
      </c>
      <c r="D161" s="35"/>
      <c r="E161" s="35"/>
      <c r="F161" s="35"/>
      <c r="G161" s="35"/>
      <c r="H161" s="35"/>
      <c r="I161" s="35"/>
      <c r="J161" s="35"/>
      <c r="K161" s="35"/>
    </row>
    <row r="162" customFormat="false" ht="28.5" hidden="false" customHeight="true" outlineLevel="0" collapsed="false">
      <c r="A162" s="37" t="str">
        <f aca="false">IF(Requirements!A162="","",Requirements!A162)</f>
        <v>X1</v>
      </c>
      <c r="B162" s="6" t="str">
        <f aca="false">IF(Requirements!B162="","",Requirements!B162)</f>
        <v>Draft test steps, risk descriptions or workpaper summaries from the function's own documents, with every sentence traceable to its source.</v>
      </c>
      <c r="C162" s="65" t="str">
        <f aca="false">IF(Requirements!D162="","",Requirements!D162)</f>
        <v>S</v>
      </c>
      <c r="D162" s="39"/>
      <c r="E162" s="39"/>
      <c r="F162" s="39"/>
      <c r="G162" s="39"/>
      <c r="H162" s="39"/>
      <c r="I162" s="14"/>
      <c r="J162" s="14"/>
      <c r="K162" s="66" t="str">
        <f aca="false">IF(COUNTA(D162:H162)=0,"",IF(COUNTA(D162:H162)&gt;1,"Mark one code",IF(D162&lt;&gt;"",$D$5,IF(E162&lt;&gt;"",$E$5,IF(F162&lt;&gt;"",$F$5,IF(G162&lt;&gt;"",$G$5,$H$5))))))</f>
        <v/>
      </c>
    </row>
    <row r="163" customFormat="false" ht="42" hidden="false" customHeight="true" outlineLevel="0" collapsed="false">
      <c r="A163" s="37" t="str">
        <f aca="false">IF(Requirements!A163="","",Requirements!A163)</f>
        <v>X2</v>
      </c>
      <c r="B163" s="6" t="str">
        <f aca="false">IF(Requirements!B163="","",Requirements!B163)</f>
        <v>Label AI-generated content as unreviewed until a named user accepts it, and keep a record of who accepted it and when.</v>
      </c>
      <c r="C163" s="65" t="str">
        <f aca="false">IF(Requirements!D163="","",Requirements!D163)</f>
        <v>M</v>
      </c>
      <c r="D163" s="39"/>
      <c r="E163" s="39"/>
      <c r="F163" s="39"/>
      <c r="G163" s="39"/>
      <c r="H163" s="39"/>
      <c r="I163" s="14"/>
      <c r="J163" s="14"/>
      <c r="K163" s="66" t="str">
        <f aca="false">IF(COUNTA(D163:H163)=0,"",IF(COUNTA(D163:H163)&gt;1,"Mark one code",IF(D163&lt;&gt;"",$D$5,IF(E163&lt;&gt;"",$E$5,IF(F163&lt;&gt;"",$F$5,IF(G163&lt;&gt;"",$G$5,$H$5))))))</f>
        <v/>
      </c>
    </row>
    <row r="164" customFormat="false" ht="28.5" hidden="false" customHeight="true" outlineLevel="0" collapsed="false">
      <c r="A164" s="37" t="str">
        <f aca="false">IF(Requirements!A164="","",Requirements!A164)</f>
        <v>X3</v>
      </c>
      <c r="B164" s="6" t="str">
        <f aca="false">IF(Requirements!B164="","",Requirements!B164)</f>
        <v>Require human approval before any AI agent creates or changes a record, and log each action with its approver.</v>
      </c>
      <c r="C164" s="65" t="str">
        <f aca="false">IF(Requirements!D164="","",Requirements!D164)</f>
        <v>M</v>
      </c>
      <c r="D164" s="39"/>
      <c r="E164" s="39"/>
      <c r="F164" s="39"/>
      <c r="G164" s="39"/>
      <c r="H164" s="39"/>
      <c r="I164" s="14"/>
      <c r="J164" s="14"/>
      <c r="K164" s="66" t="str">
        <f aca="false">IF(COUNTA(D164:H164)=0,"",IF(COUNTA(D164:H164)&gt;1,"Mark one code",IF(D164&lt;&gt;"",$D$5,IF(E164&lt;&gt;"",$E$5,IF(F164&lt;&gt;"",$F$5,IF(G164&lt;&gt;"",$G$5,$H$5))))))</f>
        <v/>
      </c>
    </row>
    <row r="165" customFormat="false" ht="28.5" hidden="false" customHeight="true" outlineLevel="0" collapsed="false">
      <c r="A165" s="37" t="str">
        <f aca="false">IF(Requirements!A165="","",Requirements!A165)</f>
        <v>X4</v>
      </c>
      <c r="B165" s="6" t="str">
        <f aca="false">IF(Requirements!B165="","",Requirements!B165)</f>
        <v>Extract data from evidence documents (for example invoices or contracts) into test attributes, with a link to the source page.</v>
      </c>
      <c r="C165" s="65" t="str">
        <f aca="false">IF(Requirements!D165="","",Requirements!D165)</f>
        <v>S</v>
      </c>
      <c r="D165" s="39"/>
      <c r="E165" s="39"/>
      <c r="F165" s="39"/>
      <c r="G165" s="39"/>
      <c r="H165" s="39"/>
      <c r="I165" s="14"/>
      <c r="J165" s="14"/>
      <c r="K165" s="66" t="str">
        <f aca="false">IF(COUNTA(D165:H165)=0,"",IF(COUNTA(D165:H165)&gt;1,"Mark one code",IF(D165&lt;&gt;"",$D$5,IF(E165&lt;&gt;"",$E$5,IF(F165&lt;&gt;"",$F$5,IF(G165&lt;&gt;"",$G$5,$H$5))))))</f>
        <v/>
      </c>
    </row>
    <row r="166" customFormat="false" ht="28.5" hidden="false" customHeight="true" outlineLevel="0" collapsed="false">
      <c r="A166" s="37" t="str">
        <f aca="false">IF(Requirements!A166="","",Requirements!A166)</f>
        <v>X5</v>
      </c>
      <c r="B166" s="6" t="str">
        <f aca="false">IF(Requirements!B166="","",Requirements!B166)</f>
        <v>Suggest risks and controls for an engagement from the library and prior engagements.</v>
      </c>
      <c r="C166" s="65" t="str">
        <f aca="false">IF(Requirements!D166="","",Requirements!D166)</f>
        <v>C</v>
      </c>
      <c r="D166" s="39"/>
      <c r="E166" s="39"/>
      <c r="F166" s="39"/>
      <c r="G166" s="39"/>
      <c r="H166" s="39"/>
      <c r="I166" s="14"/>
      <c r="J166" s="14"/>
      <c r="K166" s="66" t="str">
        <f aca="false">IF(COUNTA(D166:H166)=0,"",IF(COUNTA(D166:H166)&gt;1,"Mark one code",IF(D166&lt;&gt;"",$D$5,IF(E166&lt;&gt;"",$E$5,IF(F166&lt;&gt;"",$F$5,IF(G166&lt;&gt;"",$G$5,$H$5))))))</f>
        <v/>
      </c>
    </row>
    <row r="167" customFormat="false" ht="28.5" hidden="false" customHeight="true" outlineLevel="0" collapsed="false">
      <c r="A167" s="37" t="str">
        <f aca="false">IF(Requirements!A167="","",Requirements!A167)</f>
        <v>X6</v>
      </c>
      <c r="B167" s="6" t="str">
        <f aca="false">IF(Requirements!B167="","",Requirements!B167)</f>
        <v>Draft findings and report language from recorded results, in the function's style, for an auditor to edit.</v>
      </c>
      <c r="C167" s="65" t="str">
        <f aca="false">IF(Requirements!D167="","",Requirements!D167)</f>
        <v>C</v>
      </c>
      <c r="D167" s="39"/>
      <c r="E167" s="39"/>
      <c r="F167" s="39"/>
      <c r="G167" s="39"/>
      <c r="H167" s="39"/>
      <c r="I167" s="14"/>
      <c r="J167" s="14"/>
      <c r="K167" s="66" t="str">
        <f aca="false">IF(COUNTA(D167:H167)=0,"",IF(COUNTA(D167:H167)&gt;1,"Mark one code",IF(D167&lt;&gt;"",$D$5,IF(E167&lt;&gt;"",$E$5,IF(F167&lt;&gt;"",$F$5,IF(G167&lt;&gt;"",$G$5,$H$5))))))</f>
        <v/>
      </c>
    </row>
    <row r="168" customFormat="false" ht="28.5" hidden="false" customHeight="true" outlineLevel="0" collapsed="false">
      <c r="A168" s="37" t="str">
        <f aca="false">IF(Requirements!A168="","",Requirements!A168)</f>
        <v>X7</v>
      </c>
      <c r="B168" s="6" t="str">
        <f aca="false">IF(Requirements!B168="","",Requirements!B168)</f>
        <v>Let an administrator decide which roles and modules can use each AI feature, and log who used it and when.</v>
      </c>
      <c r="C168" s="65" t="str">
        <f aca="false">IF(Requirements!D168="","",Requirements!D168)</f>
        <v>S</v>
      </c>
      <c r="D168" s="39"/>
      <c r="E168" s="39"/>
      <c r="F168" s="39"/>
      <c r="G168" s="39"/>
      <c r="H168" s="39"/>
      <c r="I168" s="14"/>
      <c r="J168" s="14"/>
      <c r="K168" s="66" t="str">
        <f aca="false">IF(COUNTA(D168:H168)=0,"",IF(COUNTA(D168:H168)&gt;1,"Mark one code",IF(D168&lt;&gt;"",$D$5,IF(E168&lt;&gt;"",$E$5,IF(F168&lt;&gt;"",$F$5,IF(G168&lt;&gt;"",$G$5,$H$5))))))</f>
        <v/>
      </c>
    </row>
    <row r="169" customFormat="false" ht="28.5" hidden="false" customHeight="true" outlineLevel="0" collapsed="false">
      <c r="A169" s="37" t="str">
        <f aca="false">IF(Requirements!A169="","",Requirements!A169)</f>
        <v>X8</v>
      </c>
      <c r="B169" s="6" t="str">
        <f aca="false">IF(Requirements!B169="","",Requirements!B169)</f>
        <v>State which AI features are generally available, which are in beta and which are roadmap, with release dates.</v>
      </c>
      <c r="C169" s="65" t="str">
        <f aca="false">IF(Requirements!D169="","",Requirements!D169)</f>
        <v>S</v>
      </c>
      <c r="D169" s="39"/>
      <c r="E169" s="39"/>
      <c r="F169" s="39"/>
      <c r="G169" s="39"/>
      <c r="H169" s="39"/>
      <c r="I169" s="14"/>
      <c r="J169" s="14"/>
      <c r="K169" s="66" t="str">
        <f aca="false">IF(COUNTA(D169:H169)=0,"",IF(COUNTA(D169:H169)&gt;1,"Mark one code",IF(D169&lt;&gt;"",$D$5,IF(E169&lt;&gt;"",$E$5,IF(F169&lt;&gt;"",$F$5,IF(G169&lt;&gt;"",$G$5,$H$5))))))</f>
        <v/>
      </c>
    </row>
    <row r="170" customFormat="false" ht="28.5" hidden="false" customHeight="true" outlineLevel="0" collapsed="false">
      <c r="A170" s="37" t="str">
        <f aca="false">IF(Requirements!A170="","",Requirements!A170)</f>
        <v>X9</v>
      </c>
      <c r="B170" s="6" t="str">
        <f aca="false">IF(Requirements!B170="","",Requirements!B170)</f>
        <v>Answer questions about the function's own data (for example open issues by owner) with links to the records used.</v>
      </c>
      <c r="C170" s="65" t="str">
        <f aca="false">IF(Requirements!D170="","",Requirements!D170)</f>
        <v>C</v>
      </c>
      <c r="D170" s="39"/>
      <c r="E170" s="39"/>
      <c r="F170" s="39"/>
      <c r="G170" s="39"/>
      <c r="H170" s="39"/>
      <c r="I170" s="14"/>
      <c r="J170" s="14"/>
      <c r="K170" s="66" t="str">
        <f aca="false">IF(COUNTA(D170:H170)=0,"",IF(COUNTA(D170:H170)&gt;1,"Mark one code",IF(D170&lt;&gt;"",$D$5,IF(E170&lt;&gt;"",$E$5,IF(F170&lt;&gt;"",$F$5,IF(G170&lt;&gt;"",$G$5,$H$5))))))</f>
        <v/>
      </c>
    </row>
    <row r="171" customFormat="false" ht="28.5" hidden="false" customHeight="true" outlineLevel="0" collapsed="false">
      <c r="A171" s="37" t="str">
        <f aca="false">IF(Requirements!A171="","",Requirements!A171)</f>
        <v>X10</v>
      </c>
      <c r="B171" s="6" t="str">
        <f aca="false">IF(Requirements!B171="","",Requirements!B171)</f>
        <v>State how AI is priced (included, add-on or consumption-based) and any usage caps.</v>
      </c>
      <c r="C171" s="65" t="str">
        <f aca="false">IF(Requirements!D171="","",Requirements!D171)</f>
        <v>S</v>
      </c>
      <c r="D171" s="39"/>
      <c r="E171" s="39"/>
      <c r="F171" s="39"/>
      <c r="G171" s="39"/>
      <c r="H171" s="39"/>
      <c r="I171" s="14"/>
      <c r="J171" s="14"/>
      <c r="K171" s="66" t="str">
        <f aca="false">IF(COUNTA(D171:H171)=0,"",IF(COUNTA(D171:H171)&gt;1,"Mark one code",IF(D171&lt;&gt;"",$D$5,IF(E171&lt;&gt;"",$E$5,IF(F171&lt;&gt;"",$F$5,IF(G171&lt;&gt;"",$G$5,$H$5))))))</f>
        <v/>
      </c>
    </row>
    <row r="172" customFormat="false" ht="18" hidden="false" customHeight="true" outlineLevel="0" collapsed="false">
      <c r="A172" s="62" t="str">
        <f aca="false">IF(Requirements!A172="","",Requirements!A172)</f>
        <v>+</v>
      </c>
      <c r="B172" s="63" t="str">
        <f aca="false">IF(Requirements!B172="","",Requirements!B172)</f>
        <v>Your own requirements (pick an area for each)</v>
      </c>
      <c r="C172" s="64" t="str">
        <f aca="false">IF(Requirements!D172="","",Requirements!D172)</f>
        <v/>
      </c>
      <c r="D172" s="35"/>
      <c r="E172" s="35"/>
      <c r="F172" s="35"/>
      <c r="G172" s="35"/>
      <c r="H172" s="35"/>
      <c r="I172" s="35"/>
      <c r="J172" s="35"/>
      <c r="K172" s="35"/>
    </row>
    <row r="173" customFormat="false" ht="18" hidden="false" customHeight="true" outlineLevel="0" collapsed="false">
      <c r="A173" s="37" t="str">
        <f aca="false">IF(Requirements!A173="","",Requirements!A173)</f>
        <v>U1</v>
      </c>
      <c r="B173" s="6" t="str">
        <f aca="false">IF(Requirements!B173="","",Requirements!B173)</f>
        <v/>
      </c>
      <c r="C173" s="65" t="str">
        <f aca="false">IF(Requirements!D173="","",Requirements!D173)</f>
        <v/>
      </c>
      <c r="D173" s="39"/>
      <c r="E173" s="39"/>
      <c r="F173" s="39"/>
      <c r="G173" s="39"/>
      <c r="H173" s="39"/>
      <c r="I173" s="14"/>
      <c r="J173" s="14"/>
      <c r="K173" s="66" t="str">
        <f aca="false">IF(COUNTA(D173:H173)=0,"",IF(COUNTA(D173:H173)&gt;1,"Mark one code",IF(D173&lt;&gt;"",$D$5,IF(E173&lt;&gt;"",$E$5,IF(F173&lt;&gt;"",$F$5,IF(G173&lt;&gt;"",$G$5,$H$5))))))</f>
        <v/>
      </c>
    </row>
    <row r="174" customFormat="false" ht="18" hidden="false" customHeight="true" outlineLevel="0" collapsed="false">
      <c r="A174" s="37" t="str">
        <f aca="false">IF(Requirements!A174="","",Requirements!A174)</f>
        <v>U2</v>
      </c>
      <c r="B174" s="6" t="str">
        <f aca="false">IF(Requirements!B174="","",Requirements!B174)</f>
        <v/>
      </c>
      <c r="C174" s="65" t="str">
        <f aca="false">IF(Requirements!D174="","",Requirements!D174)</f>
        <v/>
      </c>
      <c r="D174" s="39"/>
      <c r="E174" s="39"/>
      <c r="F174" s="39"/>
      <c r="G174" s="39"/>
      <c r="H174" s="39"/>
      <c r="I174" s="14"/>
      <c r="J174" s="14"/>
      <c r="K174" s="66" t="str">
        <f aca="false">IF(COUNTA(D174:H174)=0,"",IF(COUNTA(D174:H174)&gt;1,"Mark one code",IF(D174&lt;&gt;"",$D$5,IF(E174&lt;&gt;"",$E$5,IF(F174&lt;&gt;"",$F$5,IF(G174&lt;&gt;"",$G$5,$H$5))))))</f>
        <v/>
      </c>
    </row>
    <row r="175" customFormat="false" ht="18" hidden="false" customHeight="true" outlineLevel="0" collapsed="false">
      <c r="A175" s="37" t="str">
        <f aca="false">IF(Requirements!A175="","",Requirements!A175)</f>
        <v>U3</v>
      </c>
      <c r="B175" s="6" t="str">
        <f aca="false">IF(Requirements!B175="","",Requirements!B175)</f>
        <v/>
      </c>
      <c r="C175" s="65" t="str">
        <f aca="false">IF(Requirements!D175="","",Requirements!D175)</f>
        <v/>
      </c>
      <c r="D175" s="39"/>
      <c r="E175" s="39"/>
      <c r="F175" s="39"/>
      <c r="G175" s="39"/>
      <c r="H175" s="39"/>
      <c r="I175" s="14"/>
      <c r="J175" s="14"/>
      <c r="K175" s="66" t="str">
        <f aca="false">IF(COUNTA(D175:H175)=0,"",IF(COUNTA(D175:H175)&gt;1,"Mark one code",IF(D175&lt;&gt;"",$D$5,IF(E175&lt;&gt;"",$E$5,IF(F175&lt;&gt;"",$F$5,IF(G175&lt;&gt;"",$G$5,$H$5))))))</f>
        <v/>
      </c>
    </row>
    <row r="176" customFormat="false" ht="18" hidden="false" customHeight="true" outlineLevel="0" collapsed="false">
      <c r="A176" s="37" t="str">
        <f aca="false">IF(Requirements!A176="","",Requirements!A176)</f>
        <v>U4</v>
      </c>
      <c r="B176" s="6" t="str">
        <f aca="false">IF(Requirements!B176="","",Requirements!B176)</f>
        <v/>
      </c>
      <c r="C176" s="65" t="str">
        <f aca="false">IF(Requirements!D176="","",Requirements!D176)</f>
        <v/>
      </c>
      <c r="D176" s="39"/>
      <c r="E176" s="39"/>
      <c r="F176" s="39"/>
      <c r="G176" s="39"/>
      <c r="H176" s="39"/>
      <c r="I176" s="14"/>
      <c r="J176" s="14"/>
      <c r="K176" s="66" t="str">
        <f aca="false">IF(COUNTA(D176:H176)=0,"",IF(COUNTA(D176:H176)&gt;1,"Mark one code",IF(D176&lt;&gt;"",$D$5,IF(E176&lt;&gt;"",$E$5,IF(F176&lt;&gt;"",$F$5,IF(G176&lt;&gt;"",$G$5,$H$5))))))</f>
        <v/>
      </c>
    </row>
    <row r="177" customFormat="false" ht="18" hidden="false" customHeight="true" outlineLevel="0" collapsed="false">
      <c r="A177" s="37" t="str">
        <f aca="false">IF(Requirements!A177="","",Requirements!A177)</f>
        <v>U5</v>
      </c>
      <c r="B177" s="6" t="str">
        <f aca="false">IF(Requirements!B177="","",Requirements!B177)</f>
        <v/>
      </c>
      <c r="C177" s="65" t="str">
        <f aca="false">IF(Requirements!D177="","",Requirements!D177)</f>
        <v/>
      </c>
      <c r="D177" s="39"/>
      <c r="E177" s="39"/>
      <c r="F177" s="39"/>
      <c r="G177" s="39"/>
      <c r="H177" s="39"/>
      <c r="I177" s="14"/>
      <c r="J177" s="14"/>
      <c r="K177" s="66" t="str">
        <f aca="false">IF(COUNTA(D177:H177)=0,"",IF(COUNTA(D177:H177)&gt;1,"Mark one code",IF(D177&lt;&gt;"",$D$5,IF(E177&lt;&gt;"",$E$5,IF(F177&lt;&gt;"",$F$5,IF(G177&lt;&gt;"",$G$5,$H$5))))))</f>
        <v/>
      </c>
    </row>
    <row r="178" customFormat="false" ht="18" hidden="false" customHeight="true" outlineLevel="0" collapsed="false">
      <c r="A178" s="37" t="str">
        <f aca="false">IF(Requirements!A178="","",Requirements!A178)</f>
        <v>U6</v>
      </c>
      <c r="B178" s="6" t="str">
        <f aca="false">IF(Requirements!B178="","",Requirements!B178)</f>
        <v/>
      </c>
      <c r="C178" s="65" t="str">
        <f aca="false">IF(Requirements!D178="","",Requirements!D178)</f>
        <v/>
      </c>
      <c r="D178" s="39"/>
      <c r="E178" s="39"/>
      <c r="F178" s="39"/>
      <c r="G178" s="39"/>
      <c r="H178" s="39"/>
      <c r="I178" s="14"/>
      <c r="J178" s="14"/>
      <c r="K178" s="66" t="str">
        <f aca="false">IF(COUNTA(D178:H178)=0,"",IF(COUNTA(D178:H178)&gt;1,"Mark one code",IF(D178&lt;&gt;"",$D$5,IF(E178&lt;&gt;"",$E$5,IF(F178&lt;&gt;"",$F$5,IF(G178&lt;&gt;"",$G$5,$H$5))))))</f>
        <v/>
      </c>
    </row>
    <row r="179" customFormat="false" ht="18" hidden="false" customHeight="true" outlineLevel="0" collapsed="false">
      <c r="A179" s="37" t="str">
        <f aca="false">IF(Requirements!A179="","",Requirements!A179)</f>
        <v>U7</v>
      </c>
      <c r="B179" s="6" t="str">
        <f aca="false">IF(Requirements!B179="","",Requirements!B179)</f>
        <v/>
      </c>
      <c r="C179" s="65" t="str">
        <f aca="false">IF(Requirements!D179="","",Requirements!D179)</f>
        <v/>
      </c>
      <c r="D179" s="39"/>
      <c r="E179" s="39"/>
      <c r="F179" s="39"/>
      <c r="G179" s="39"/>
      <c r="H179" s="39"/>
      <c r="I179" s="14"/>
      <c r="J179" s="14"/>
      <c r="K179" s="66" t="str">
        <f aca="false">IF(COUNTA(D179:H179)=0,"",IF(COUNTA(D179:H179)&gt;1,"Mark one code",IF(D179&lt;&gt;"",$D$5,IF(E179&lt;&gt;"",$E$5,IF(F179&lt;&gt;"",$F$5,IF(G179&lt;&gt;"",$G$5,$H$5))))))</f>
        <v/>
      </c>
    </row>
    <row r="180" customFormat="false" ht="18" hidden="false" customHeight="true" outlineLevel="0" collapsed="false">
      <c r="A180" s="37" t="str">
        <f aca="false">IF(Requirements!A180="","",Requirements!A180)</f>
        <v>U8</v>
      </c>
      <c r="B180" s="6" t="str">
        <f aca="false">IF(Requirements!B180="","",Requirements!B180)</f>
        <v/>
      </c>
      <c r="C180" s="65" t="str">
        <f aca="false">IF(Requirements!D180="","",Requirements!D180)</f>
        <v/>
      </c>
      <c r="D180" s="39"/>
      <c r="E180" s="39"/>
      <c r="F180" s="39"/>
      <c r="G180" s="39"/>
      <c r="H180" s="39"/>
      <c r="I180" s="14"/>
      <c r="J180" s="14"/>
      <c r="K180" s="66" t="str">
        <f aca="false">IF(COUNTA(D180:H180)=0,"",IF(COUNTA(D180:H180)&gt;1,"Mark one code",IF(D180&lt;&gt;"",$D$5,IF(E180&lt;&gt;"",$E$5,IF(F180&lt;&gt;"",$F$5,IF(G180&lt;&gt;"",$G$5,$H$5))))))</f>
        <v/>
      </c>
    </row>
    <row r="181" customFormat="false" ht="18" hidden="false" customHeight="true" outlineLevel="0" collapsed="false">
      <c r="A181" s="37" t="str">
        <f aca="false">IF(Requirements!A181="","",Requirements!A181)</f>
        <v>U9</v>
      </c>
      <c r="B181" s="6" t="str">
        <f aca="false">IF(Requirements!B181="","",Requirements!B181)</f>
        <v/>
      </c>
      <c r="C181" s="65" t="str">
        <f aca="false">IF(Requirements!D181="","",Requirements!D181)</f>
        <v/>
      </c>
      <c r="D181" s="39"/>
      <c r="E181" s="39"/>
      <c r="F181" s="39"/>
      <c r="G181" s="39"/>
      <c r="H181" s="39"/>
      <c r="I181" s="14"/>
      <c r="J181" s="14"/>
      <c r="K181" s="66" t="str">
        <f aca="false">IF(COUNTA(D181:H181)=0,"",IF(COUNTA(D181:H181)&gt;1,"Mark one code",IF(D181&lt;&gt;"",$D$5,IF(E181&lt;&gt;"",$E$5,IF(F181&lt;&gt;"",$F$5,IF(G181&lt;&gt;"",$G$5,$H$5))))))</f>
        <v/>
      </c>
    </row>
    <row r="182" customFormat="false" ht="18" hidden="false" customHeight="true" outlineLevel="0" collapsed="false">
      <c r="A182" s="37" t="str">
        <f aca="false">IF(Requirements!A182="","",Requirements!A182)</f>
        <v>U10</v>
      </c>
      <c r="B182" s="6" t="str">
        <f aca="false">IF(Requirements!B182="","",Requirements!B182)</f>
        <v/>
      </c>
      <c r="C182" s="65" t="str">
        <f aca="false">IF(Requirements!D182="","",Requirements!D182)</f>
        <v/>
      </c>
      <c r="D182" s="39"/>
      <c r="E182" s="39"/>
      <c r="F182" s="39"/>
      <c r="G182" s="39"/>
      <c r="H182" s="39"/>
      <c r="I182" s="14"/>
      <c r="J182" s="14"/>
      <c r="K182" s="66" t="str">
        <f aca="false">IF(COUNTA(D182:H182)=0,"",IF(COUNTA(D182:H182)&gt;1,"Mark one code",IF(D182&lt;&gt;"",$D$5,IF(E182&lt;&gt;"",$E$5,IF(F182&lt;&gt;"",$F$5,IF(G182&lt;&gt;"",$G$5,$H$5))))))</f>
        <v/>
      </c>
    </row>
    <row r="183" customFormat="false" ht="18" hidden="false" customHeight="true" outlineLevel="0" collapsed="false">
      <c r="A183" s="37" t="str">
        <f aca="false">IF(Requirements!A183="","",Requirements!A183)</f>
        <v>U11</v>
      </c>
      <c r="B183" s="6" t="str">
        <f aca="false">IF(Requirements!B183="","",Requirements!B183)</f>
        <v/>
      </c>
      <c r="C183" s="65" t="str">
        <f aca="false">IF(Requirements!D183="","",Requirements!D183)</f>
        <v/>
      </c>
      <c r="D183" s="39"/>
      <c r="E183" s="39"/>
      <c r="F183" s="39"/>
      <c r="G183" s="39"/>
      <c r="H183" s="39"/>
      <c r="I183" s="14"/>
      <c r="J183" s="14"/>
      <c r="K183" s="66" t="str">
        <f aca="false">IF(COUNTA(D183:H183)=0,"",IF(COUNTA(D183:H183)&gt;1,"Mark one code",IF(D183&lt;&gt;"",$D$5,IF(E183&lt;&gt;"",$E$5,IF(F183&lt;&gt;"",$F$5,IF(G183&lt;&gt;"",$G$5,$H$5))))))</f>
        <v/>
      </c>
    </row>
    <row r="184" customFormat="false" ht="18" hidden="false" customHeight="true" outlineLevel="0" collapsed="false">
      <c r="A184" s="37" t="str">
        <f aca="false">IF(Requirements!A184="","",Requirements!A184)</f>
        <v>U12</v>
      </c>
      <c r="B184" s="6" t="str">
        <f aca="false">IF(Requirements!B184="","",Requirements!B184)</f>
        <v/>
      </c>
      <c r="C184" s="65" t="str">
        <f aca="false">IF(Requirements!D184="","",Requirements!D184)</f>
        <v/>
      </c>
      <c r="D184" s="39"/>
      <c r="E184" s="39"/>
      <c r="F184" s="39"/>
      <c r="G184" s="39"/>
      <c r="H184" s="39"/>
      <c r="I184" s="14"/>
      <c r="J184" s="14"/>
      <c r="K184" s="66" t="str">
        <f aca="false">IF(COUNTA(D184:H184)=0,"",IF(COUNTA(D184:H184)&gt;1,"Mark one code",IF(D184&lt;&gt;"",$D$5,IF(E184&lt;&gt;"",$E$5,IF(F184&lt;&gt;"",$F$5,IF(G184&lt;&gt;"",$G$5,$H$5))))))</f>
        <v/>
      </c>
    </row>
    <row r="185" customFormat="false" ht="18" hidden="false" customHeight="true" outlineLevel="0" collapsed="false">
      <c r="A185" s="37" t="str">
        <f aca="false">IF(Requirements!A185="","",Requirements!A185)</f>
        <v>U13</v>
      </c>
      <c r="B185" s="6" t="str">
        <f aca="false">IF(Requirements!B185="","",Requirements!B185)</f>
        <v/>
      </c>
      <c r="C185" s="65" t="str">
        <f aca="false">IF(Requirements!D185="","",Requirements!D185)</f>
        <v/>
      </c>
      <c r="D185" s="39"/>
      <c r="E185" s="39"/>
      <c r="F185" s="39"/>
      <c r="G185" s="39"/>
      <c r="H185" s="39"/>
      <c r="I185" s="14"/>
      <c r="J185" s="14"/>
      <c r="K185" s="66" t="str">
        <f aca="false">IF(COUNTA(D185:H185)=0,"",IF(COUNTA(D185:H185)&gt;1,"Mark one code",IF(D185&lt;&gt;"",$D$5,IF(E185&lt;&gt;"",$E$5,IF(F185&lt;&gt;"",$F$5,IF(G185&lt;&gt;"",$G$5,$H$5))))))</f>
        <v/>
      </c>
    </row>
    <row r="186" customFormat="false" ht="18" hidden="false" customHeight="true" outlineLevel="0" collapsed="false">
      <c r="A186" s="37" t="str">
        <f aca="false">IF(Requirements!A186="","",Requirements!A186)</f>
        <v>U14</v>
      </c>
      <c r="B186" s="6" t="str">
        <f aca="false">IF(Requirements!B186="","",Requirements!B186)</f>
        <v/>
      </c>
      <c r="C186" s="65" t="str">
        <f aca="false">IF(Requirements!D186="","",Requirements!D186)</f>
        <v/>
      </c>
      <c r="D186" s="39"/>
      <c r="E186" s="39"/>
      <c r="F186" s="39"/>
      <c r="G186" s="39"/>
      <c r="H186" s="39"/>
      <c r="I186" s="14"/>
      <c r="J186" s="14"/>
      <c r="K186" s="66" t="str">
        <f aca="false">IF(COUNTA(D186:H186)=0,"",IF(COUNTA(D186:H186)&gt;1,"Mark one code",IF(D186&lt;&gt;"",$D$5,IF(E186&lt;&gt;"",$E$5,IF(F186&lt;&gt;"",$F$5,IF(G186&lt;&gt;"",$G$5,$H$5))))))</f>
        <v/>
      </c>
    </row>
    <row r="187" customFormat="false" ht="18" hidden="false" customHeight="true" outlineLevel="0" collapsed="false">
      <c r="A187" s="37" t="str">
        <f aca="false">IF(Requirements!A187="","",Requirements!A187)</f>
        <v>U15</v>
      </c>
      <c r="B187" s="6" t="str">
        <f aca="false">IF(Requirements!B187="","",Requirements!B187)</f>
        <v/>
      </c>
      <c r="C187" s="65" t="str">
        <f aca="false">IF(Requirements!D187="","",Requirements!D187)</f>
        <v/>
      </c>
      <c r="D187" s="39"/>
      <c r="E187" s="39"/>
      <c r="F187" s="39"/>
      <c r="G187" s="39"/>
      <c r="H187" s="39"/>
      <c r="I187" s="14"/>
      <c r="J187" s="14"/>
      <c r="K187" s="66" t="str">
        <f aca="false">IF(COUNTA(D187:H187)=0,"",IF(COUNTA(D187:H187)&gt;1,"Mark one code",IF(D187&lt;&gt;"",$D$5,IF(E187&lt;&gt;"",$E$5,IF(F187&lt;&gt;"",$F$5,IF(G187&lt;&gt;"",$G$5,$H$5))))))</f>
        <v/>
      </c>
    </row>
    <row r="188" customFormat="false" ht="18" hidden="false" customHeight="true" outlineLevel="0" collapsed="false">
      <c r="A188" s="37" t="str">
        <f aca="false">IF(Requirements!A188="","",Requirements!A188)</f>
        <v>U16</v>
      </c>
      <c r="B188" s="6" t="str">
        <f aca="false">IF(Requirements!B188="","",Requirements!B188)</f>
        <v/>
      </c>
      <c r="C188" s="65" t="str">
        <f aca="false">IF(Requirements!D188="","",Requirements!D188)</f>
        <v/>
      </c>
      <c r="D188" s="39"/>
      <c r="E188" s="39"/>
      <c r="F188" s="39"/>
      <c r="G188" s="39"/>
      <c r="H188" s="39"/>
      <c r="I188" s="14"/>
      <c r="J188" s="14"/>
      <c r="K188" s="66" t="str">
        <f aca="false">IF(COUNTA(D188:H188)=0,"",IF(COUNTA(D188:H188)&gt;1,"Mark one code",IF(D188&lt;&gt;"",$D$5,IF(E188&lt;&gt;"",$E$5,IF(F188&lt;&gt;"",$F$5,IF(G188&lt;&gt;"",$G$5,$H$5))))))</f>
        <v/>
      </c>
    </row>
    <row r="189" customFormat="false" ht="18" hidden="false" customHeight="true" outlineLevel="0" collapsed="false">
      <c r="A189" s="37" t="str">
        <f aca="false">IF(Requirements!A189="","",Requirements!A189)</f>
        <v>U17</v>
      </c>
      <c r="B189" s="6" t="str">
        <f aca="false">IF(Requirements!B189="","",Requirements!B189)</f>
        <v/>
      </c>
      <c r="C189" s="65" t="str">
        <f aca="false">IF(Requirements!D189="","",Requirements!D189)</f>
        <v/>
      </c>
      <c r="D189" s="39"/>
      <c r="E189" s="39"/>
      <c r="F189" s="39"/>
      <c r="G189" s="39"/>
      <c r="H189" s="39"/>
      <c r="I189" s="14"/>
      <c r="J189" s="14"/>
      <c r="K189" s="66" t="str">
        <f aca="false">IF(COUNTA(D189:H189)=0,"",IF(COUNTA(D189:H189)&gt;1,"Mark one code",IF(D189&lt;&gt;"",$D$5,IF(E189&lt;&gt;"",$E$5,IF(F189&lt;&gt;"",$F$5,IF(G189&lt;&gt;"",$G$5,$H$5))))))</f>
        <v/>
      </c>
    </row>
    <row r="190" customFormat="false" ht="18" hidden="false" customHeight="true" outlineLevel="0" collapsed="false">
      <c r="A190" s="37" t="str">
        <f aca="false">IF(Requirements!A190="","",Requirements!A190)</f>
        <v>U18</v>
      </c>
      <c r="B190" s="6" t="str">
        <f aca="false">IF(Requirements!B190="","",Requirements!B190)</f>
        <v/>
      </c>
      <c r="C190" s="65" t="str">
        <f aca="false">IF(Requirements!D190="","",Requirements!D190)</f>
        <v/>
      </c>
      <c r="D190" s="39"/>
      <c r="E190" s="39"/>
      <c r="F190" s="39"/>
      <c r="G190" s="39"/>
      <c r="H190" s="39"/>
      <c r="I190" s="14"/>
      <c r="J190" s="14"/>
      <c r="K190" s="66" t="str">
        <f aca="false">IF(COUNTA(D190:H190)=0,"",IF(COUNTA(D190:H190)&gt;1,"Mark one code",IF(D190&lt;&gt;"",$D$5,IF(E190&lt;&gt;"",$E$5,IF(F190&lt;&gt;"",$F$5,IF(G190&lt;&gt;"",$G$5,$H$5))))))</f>
        <v/>
      </c>
    </row>
    <row r="191" customFormat="false" ht="18" hidden="false" customHeight="true" outlineLevel="0" collapsed="false">
      <c r="A191" s="37" t="str">
        <f aca="false">IF(Requirements!A191="","",Requirements!A191)</f>
        <v>U19</v>
      </c>
      <c r="B191" s="6" t="str">
        <f aca="false">IF(Requirements!B191="","",Requirements!B191)</f>
        <v/>
      </c>
      <c r="C191" s="65" t="str">
        <f aca="false">IF(Requirements!D191="","",Requirements!D191)</f>
        <v/>
      </c>
      <c r="D191" s="39"/>
      <c r="E191" s="39"/>
      <c r="F191" s="39"/>
      <c r="G191" s="39"/>
      <c r="H191" s="39"/>
      <c r="I191" s="14"/>
      <c r="J191" s="14"/>
      <c r="K191" s="66" t="str">
        <f aca="false">IF(COUNTA(D191:H191)=0,"",IF(COUNTA(D191:H191)&gt;1,"Mark one code",IF(D191&lt;&gt;"",$D$5,IF(E191&lt;&gt;"",$E$5,IF(F191&lt;&gt;"",$F$5,IF(G191&lt;&gt;"",$G$5,$H$5))))))</f>
        <v/>
      </c>
    </row>
    <row r="192" customFormat="false" ht="18" hidden="false" customHeight="true" outlineLevel="0" collapsed="false">
      <c r="A192" s="37" t="str">
        <f aca="false">IF(Requirements!A192="","",Requirements!A192)</f>
        <v>U20</v>
      </c>
      <c r="B192" s="6" t="str">
        <f aca="false">IF(Requirements!B192="","",Requirements!B192)</f>
        <v/>
      </c>
      <c r="C192" s="65" t="str">
        <f aca="false">IF(Requirements!D192="","",Requirements!D192)</f>
        <v/>
      </c>
      <c r="D192" s="39"/>
      <c r="E192" s="39"/>
      <c r="F192" s="39"/>
      <c r="G192" s="39"/>
      <c r="H192" s="39"/>
      <c r="I192" s="14"/>
      <c r="J192" s="14"/>
      <c r="K192" s="66" t="str">
        <f aca="false">IF(COUNTA(D192:H192)=0,"",IF(COUNTA(D192:H192)&gt;1,"Mark one code",IF(D192&lt;&gt;"",$D$5,IF(E192&lt;&gt;"",$E$5,IF(F192&lt;&gt;"",$F$5,IF(G192&lt;&gt;"",$G$5,$H$5))))))</f>
        <v/>
      </c>
    </row>
  </sheetData>
  <mergeCells count="2">
    <mergeCell ref="A3:K3"/>
    <mergeCell ref="A4:K4"/>
  </mergeCells>
  <conditionalFormatting sqref="A6:K192">
    <cfRule type="expression" priority="2" aboveAverage="0" equalAverage="0" bottom="0" percent="0" rank="0" text="" dxfId="16">
      <formula>$C6="Out"</formula>
    </cfRule>
  </conditionalFormatting>
  <printOptions headings="false" gridLines="false" gridLinesSet="true" horizontalCentered="false" verticalCentered="false"/>
  <pageMargins left="0.4" right="0.4"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A0A0A0"/>
    <pageSetUpPr fitToPage="true"/>
  </sheetPr>
  <dimension ref="A1:C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20"/>
    <col collapsed="false" customWidth="true" hidden="false" outlineLevel="0" max="3" min="3" style="0" width="12"/>
  </cols>
  <sheetData>
    <row r="1" customFormat="false" ht="15" hidden="false" customHeight="false" outlineLevel="0" collapsed="false">
      <c r="A1" s="67" t="s">
        <v>815</v>
      </c>
    </row>
    <row r="3" customFormat="false" ht="15" hidden="false" customHeight="false" outlineLevel="0" collapsed="false">
      <c r="A3" s="29" t="s">
        <v>126</v>
      </c>
      <c r="B3" s="29" t="s">
        <v>59</v>
      </c>
      <c r="C3" s="29" t="s">
        <v>816</v>
      </c>
    </row>
    <row r="4" customFormat="false" ht="15" hidden="false" customHeight="false" outlineLevel="0" collapsed="false">
      <c r="A4" s="8" t="s">
        <v>136</v>
      </c>
      <c r="B4" s="8" t="s">
        <v>93</v>
      </c>
      <c r="C4" s="8" t="n">
        <v>0</v>
      </c>
    </row>
    <row r="5" customFormat="false" ht="15" hidden="false" customHeight="false" outlineLevel="0" collapsed="false">
      <c r="A5" s="8" t="s">
        <v>148</v>
      </c>
      <c r="B5" s="8" t="s">
        <v>60</v>
      </c>
      <c r="C5" s="8" t="n">
        <v>1</v>
      </c>
    </row>
    <row r="6" customFormat="false" ht="15" hidden="false" customHeight="false" outlineLevel="0" collapsed="false">
      <c r="A6" s="8" t="s">
        <v>156</v>
      </c>
      <c r="B6" s="8" t="s">
        <v>94</v>
      </c>
      <c r="C6" s="8" t="n">
        <v>2</v>
      </c>
    </row>
    <row r="7" customFormat="false" ht="15" hidden="false" customHeight="false" outlineLevel="0" collapsed="false">
      <c r="A7" s="8" t="s">
        <v>817</v>
      </c>
      <c r="C7" s="8" t="n">
        <v>3</v>
      </c>
    </row>
  </sheetData>
  <printOptions headings="false" gridLines="false" gridLinesSet="true" horizontalCentered="false" verticalCentered="false"/>
  <pageMargins left="0.4" right="0.4"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2026-09-27T20:56:05Z</dcterms:created>
  <dc:creator>internalauditguide.com</dc:creator>
  <dc:description/>
  <dc:language>en-US</dc:language>
  <cp:lastModifiedBy/>
  <dcterms:modified xsi:type="dcterms:W3CDTF">2026-09-27T20:56:06Z</dcterms:modified>
  <cp:revision>0</cp:revision>
  <dc:subject>Requirements, scoring and demo scorecard for buying internal audit software</dc:subject>
  <dc:title>Internal Audit Software Requirements Matrix</dc:title>
</cp:coreProperties>
</file>

<file path=docProps/custom.xml><?xml version="1.0" encoding="utf-8"?>
<Properties xmlns="http://schemas.openxmlformats.org/officeDocument/2006/custom-properties" xmlns:vt="http://schemas.openxmlformats.org/officeDocument/2006/docPropsVTypes"/>
</file>